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6" autoFilterDateGrouping="1" firstSheet="0" minimized="0" showHorizontalScroll="1" showSheetTabs="1" showVerticalScroll="1" tabRatio="600" visibility="visible"/>
  </bookViews>
  <sheets>
    <sheet name="2020-02-24" sheetId="1" r:id="rId4"/>
    <sheet name="2020-02-25" sheetId="2" r:id="rId5"/>
    <sheet name="2020-02-26" sheetId="3" r:id="rId6"/>
    <sheet name="2020-02-27" sheetId="4" r:id="rId7"/>
    <sheet name="2020-02-28" sheetId="5" r:id="rId8"/>
    <sheet name="2020-02-29" sheetId="6" r:id="rId9"/>
    <sheet name="2020-03-01" sheetId="7" r:id="rId10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<sst xmlns="http://schemas.openxmlformats.org/spreadsheetml/2006/main" uniqueCount="63">
  <si>
    <t>ACP</t>
  </si>
  <si>
    <t>CAP</t>
  </si>
  <si>
    <t>Total DSM</t>
  </si>
  <si>
    <t>Lac Rupees</t>
  </si>
  <si>
    <t xml:space="preserve">NEGATIVE  MEANS  </t>
  </si>
  <si>
    <t>O V E R - I N J E C T I O N</t>
  </si>
  <si>
    <t>Dated:</t>
  </si>
  <si>
    <t>24-02-2020</t>
  </si>
  <si>
    <t>FILL  ONLY  YELLOW  CELLS</t>
  </si>
  <si>
    <t>HIDE IT</t>
  </si>
  <si>
    <t>Freq</t>
  </si>
  <si>
    <t>Rate</t>
  </si>
  <si>
    <t>Capped</t>
  </si>
  <si>
    <t>From</t>
  </si>
  <si>
    <t>To</t>
  </si>
  <si>
    <t>Av Freq</t>
  </si>
  <si>
    <t>DSM Rate*</t>
  </si>
  <si>
    <t>SCHEDULE</t>
  </si>
  <si>
    <t>OverInject</t>
  </si>
  <si>
    <t>Over INJ</t>
  </si>
  <si>
    <t>LIMIT of</t>
  </si>
  <si>
    <t>Cont.</t>
  </si>
  <si>
    <t>Count</t>
  </si>
  <si>
    <t xml:space="preserve">Voilation  </t>
  </si>
  <si>
    <t>Voilation</t>
  </si>
  <si>
    <t>AMOUNT</t>
  </si>
  <si>
    <t>Normal</t>
  </si>
  <si>
    <t>Additional</t>
  </si>
  <si>
    <t>Over Inj.</t>
  </si>
  <si>
    <t>TOTAL</t>
  </si>
  <si>
    <t>Payable</t>
  </si>
  <si>
    <t>Recievable</t>
  </si>
  <si>
    <t>(Hr)</t>
  </si>
  <si>
    <t>(Hz)</t>
  </si>
  <si>
    <t>Round</t>
  </si>
  <si>
    <t>Paise/KWH</t>
  </si>
  <si>
    <t>MW</t>
  </si>
  <si>
    <t>(MW)</t>
  </si>
  <si>
    <t>Modified</t>
  </si>
  <si>
    <t>OD/UD</t>
  </si>
  <si>
    <t>UD</t>
  </si>
  <si>
    <t>of  UD*</t>
  </si>
  <si>
    <t>OD</t>
  </si>
  <si>
    <t>of  OD</t>
  </si>
  <si>
    <t>of SIGN</t>
  </si>
  <si>
    <t>ofVoilation</t>
  </si>
  <si>
    <t>DSM(Lac)</t>
  </si>
  <si>
    <t>%</t>
  </si>
  <si>
    <t>abov 12</t>
  </si>
  <si>
    <t>abov 15</t>
  </si>
  <si>
    <t>abov 20</t>
  </si>
  <si>
    <t>Penalty</t>
  </si>
  <si>
    <t>.</t>
  </si>
  <si>
    <t>Additional DSM due to Sign Change</t>
  </si>
  <si>
    <t>**If total Under injection is more than 1% of Average Daily Schedule,then Additional DSM</t>
  </si>
  <si>
    <t>TOTAL  DSM</t>
  </si>
  <si>
    <t>** This has been deferred by Commision for one year</t>
  </si>
  <si>
    <t>25-02-2020</t>
  </si>
  <si>
    <t>26-02-2020</t>
  </si>
  <si>
    <t>27-02-2020</t>
  </si>
  <si>
    <t>28-02-2020</t>
  </si>
  <si>
    <t>29-02-2020</t>
  </si>
  <si>
    <t>01-03-2020</t>
  </si>
</sst>
</file>

<file path=xl/styles.xml><?xml version="1.0" encoding="utf-8"?>
<styleSheet xmlns="http://schemas.openxmlformats.org/spreadsheetml/2006/main" xml:space="preserve">
  <numFmts count="10">
    <numFmt numFmtId="164" formatCode="0.0000"/>
    <numFmt numFmtId="165" formatCode="d\-mmm\-yy;@"/>
    <numFmt numFmtId="166" formatCode="dd/mm/yyyy\ h:mm\ AM/PM"/>
    <numFmt numFmtId="167" formatCode="h:mm;@"/>
    <numFmt numFmtId="168" formatCode="0.000"/>
    <numFmt numFmtId="169" formatCode="0.00000"/>
    <numFmt numFmtId="170" formatCode="0.0000000"/>
    <numFmt numFmtId="171" formatCode="[h]:mm"/>
    <numFmt numFmtId="172" formatCode="0.000000"/>
    <numFmt numFmtId="173" formatCode="0.00000000"/>
  </numFmts>
  <fonts count="16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6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4"/>
      <color rgb="FFFFFFFF"/>
      <name val="Calibri"/>
    </font>
    <font>
      <b val="0"/>
      <i val="0"/>
      <strike val="0"/>
      <u val="singl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2"/>
      <color rgb="FFDBEEF4"/>
      <name val="Calibri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1"/>
      <i val="0"/>
      <strike val="0"/>
      <u val="single"/>
      <sz val="14"/>
      <color rgb="FFFFFFFF"/>
      <name val="Calibri"/>
    </font>
    <font>
      <b val="0"/>
      <i val="0"/>
      <strike val="0"/>
      <u val="single"/>
      <sz val="18"/>
      <color rgb="FF000000"/>
      <name val="Calibri"/>
    </font>
  </fonts>
  <fills count="2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00"/>
        <bgColor rgb="FFC3D69B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rgb="FFC3D69B"/>
      </patternFill>
    </fill>
    <fill>
      <patternFill patternType="solid">
        <fgColor rgb="FFC6D9F1"/>
        <bgColor rgb="FFB7DEE8"/>
      </patternFill>
    </fill>
    <fill>
      <patternFill patternType="solid">
        <fgColor rgb="FFF2DCDB"/>
        <bgColor rgb="FFFDEADA"/>
      </patternFill>
    </fill>
    <fill>
      <patternFill patternType="solid">
        <fgColor rgb="FFDDD9C3"/>
        <bgColor rgb="FFF2DCDB"/>
      </patternFill>
    </fill>
    <fill>
      <patternFill patternType="solid">
        <fgColor rgb="FFC3D69B"/>
        <bgColor rgb="FFC4BD97"/>
      </patternFill>
    </fill>
    <fill>
      <patternFill patternType="solid">
        <fgColor rgb="FFEBF1DE"/>
        <bgColor rgb="FFF2F2F2"/>
      </patternFill>
    </fill>
    <fill>
      <patternFill patternType="solid">
        <fgColor rgb="FFFDEADA"/>
        <bgColor rgb="FFEBF1DE"/>
      </patternFill>
    </fill>
    <fill>
      <patternFill patternType="solid">
        <fgColor rgb="FF558ED5"/>
        <bgColor rgb="FF808080"/>
      </patternFill>
    </fill>
    <fill>
      <patternFill patternType="solid">
        <fgColor rgb="FFB7DEE8"/>
        <bgColor rgb="FFC6D9F1"/>
      </patternFill>
    </fill>
    <fill>
      <patternFill patternType="solid">
        <fgColor rgb="FFF2F2F2"/>
        <bgColor rgb="FFEBF1DE"/>
      </patternFill>
    </fill>
    <fill>
      <patternFill patternType="solid">
        <fgColor rgb="FFDBEEF4"/>
        <bgColor rgb="FFEBF1DE"/>
      </patternFill>
    </fill>
    <fill>
      <patternFill patternType="solid">
        <fgColor rgb="FFE6B9B8"/>
        <bgColor rgb="FFFFC7CE"/>
      </patternFill>
    </fill>
    <fill>
      <patternFill patternType="solid">
        <fgColor rgb="FFFF00FF"/>
        <bgColor rgb="FFFF66FF"/>
      </patternFill>
    </fill>
    <fill>
      <patternFill patternType="solid">
        <fgColor rgb="FFC4BD97"/>
        <bgColor rgb="FFC3D69B"/>
      </patternFill>
    </fill>
    <fill>
      <patternFill patternType="solid">
        <fgColor rgb="FFFF66FF"/>
        <bgColor rgb="FFFF99FF"/>
      </patternFill>
    </fill>
    <fill>
      <patternFill patternType="solid">
        <fgColor rgb="FF93CDDD"/>
        <bgColor rgb="FFB7DEE8"/>
      </patternFill>
    </fill>
    <fill>
      <patternFill patternType="solid">
        <fgColor rgb="FFFF0000"/>
        <bgColor rgb="FF9C0006"/>
      </patternFill>
    </fill>
    <fill>
      <patternFill patternType="solid">
        <fgColor rgb="FFFF99FF"/>
        <bgColor rgb="FFFF99CC"/>
      </patternFill>
    </fill>
  </fills>
  <borders count="55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medium">
        <color rgb="FF000000"/>
      </right>
      <bottom style="double">
        <color rgb="FF000000"/>
      </bottom>
    </border>
    <border>
      <right style="medium">
        <color rgb="FF000000"/>
      </right>
      <bottom style="double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51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center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2" numFmtId="0" fillId="5" borderId="3" applyFont="1" applyNumberFormat="0" applyFill="1" applyBorder="1" applyAlignment="1">
      <alignment horizontal="center" vertical="bottom" textRotation="0" wrapText="false" shrinkToFit="false"/>
    </xf>
    <xf xfId="0" fontId="3" numFmtId="0" fillId="6" borderId="4" applyFont="1" applyNumberFormat="0" applyFill="1" applyBorder="1" applyAlignment="1">
      <alignment horizontal="center" vertical="center" textRotation="0" wrapText="false" shrinkToFit="false"/>
    </xf>
    <xf xfId="0" fontId="0" numFmtId="0" fillId="6" borderId="4" applyFont="0" applyNumberFormat="0" applyFill="1" applyBorder="1" applyAlignment="0">
      <alignment horizontal="general" vertical="bottom" textRotation="0" wrapText="false" shrinkToFit="false"/>
    </xf>
    <xf xfId="0" fontId="3" numFmtId="0" fillId="6" borderId="4" applyFont="1" applyNumberFormat="0" applyFill="1" applyBorder="1" applyAlignment="0" applyProtection="true">
      <alignment horizontal="general" vertical="bottom" textRotation="0" wrapText="false" shrinkToFit="false"/>
      <protection locked="false"/>
    </xf>
    <xf xfId="0" fontId="3" numFmtId="0" fillId="6" borderId="5" applyFont="1" applyNumberFormat="0" applyFill="1" applyBorder="1" applyAlignment="0">
      <alignment horizontal="general" vertical="bottom" textRotation="0" wrapText="false" shrinkToFit="false"/>
    </xf>
    <xf xfId="0" fontId="3" numFmtId="0" fillId="6" borderId="2" applyFont="1" applyNumberFormat="0" applyFill="1" applyBorder="1" applyAlignment="0">
      <alignment horizontal="general" vertical="bottom" textRotation="0" wrapText="false" shrinkToFit="false"/>
    </xf>
    <xf xfId="0" fontId="3" numFmtId="0" fillId="7" borderId="6" applyFont="1" applyNumberFormat="0" applyFill="1" applyBorder="1" applyAlignment="0">
      <alignment horizontal="general" vertical="bottom" textRotation="0" wrapText="false" shrinkToFit="false"/>
    </xf>
    <xf xfId="0" fontId="4" numFmtId="2" fillId="7" borderId="2" applyFont="1" applyNumberFormat="1" applyFill="1" applyBorder="1" applyAlignment="0">
      <alignment horizontal="general" vertical="bottom" textRotation="0" wrapText="false" shrinkToFit="false"/>
    </xf>
    <xf xfId="0" fontId="3" numFmtId="0" fillId="7" borderId="7" applyFont="1" applyNumberFormat="0" applyFill="1" applyBorder="1" applyAlignment="0">
      <alignment horizontal="general" vertical="bottom" textRotation="0" wrapText="false" shrinkToFit="false"/>
    </xf>
    <xf xfId="0" fontId="5" numFmtId="9" fillId="8" borderId="3" applyFont="1" applyNumberFormat="1" applyFill="1" applyBorder="1" applyAlignment="1">
      <alignment horizontal="right" vertical="bottom" textRotation="0" wrapText="false" shrinkToFit="false"/>
    </xf>
    <xf xfId="0" fontId="3" numFmtId="0" fillId="9" borderId="8" applyFont="1" applyNumberFormat="0" applyFill="1" applyBorder="1" applyAlignment="1">
      <alignment horizontal="center" vertical="bottom" textRotation="0" wrapText="false" shrinkToFit="false"/>
    </xf>
    <xf xfId="0" fontId="3" numFmtId="0" fillId="10" borderId="9" applyFont="1" applyNumberFormat="0" applyFill="1" applyBorder="1" applyAlignment="1">
      <alignment horizontal="center" vertical="bottom" textRotation="0" wrapText="false" shrinkToFit="false"/>
    </xf>
    <xf xfId="0" fontId="3" numFmtId="0" fillId="9" borderId="10" applyFont="1" applyNumberFormat="0" applyFill="1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2" numFmtId="0" fillId="3" borderId="11" applyFont="1" applyNumberFormat="0" applyFill="1" applyBorder="1" applyAlignment="1" applyProtection="true">
      <alignment horizontal="center" vertical="center" textRotation="0" wrapText="false" shrinkToFit="false"/>
      <protection locked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6" numFmtId="2" fillId="5" borderId="11" applyFont="1" applyNumberFormat="1" applyFill="1" applyBorder="1" applyAlignment="1">
      <alignment horizontal="center" vertical="bottom" textRotation="0" wrapText="false" shrinkToFit="false"/>
    </xf>
    <xf xfId="0" fontId="1" numFmtId="0" fillId="4" borderId="0" applyFont="1" applyNumberFormat="0" applyFill="1" applyBorder="0" applyAlignment="0">
      <alignment horizontal="general" vertical="bottom" textRotation="0" wrapText="false" shrinkToFit="false"/>
    </xf>
    <xf xfId="0" fontId="1" numFmtId="0" fillId="4" borderId="0" applyFont="1" applyNumberFormat="0" applyFill="1" applyBorder="0" applyAlignment="1">
      <alignment horizontal="center" vertical="bottom" textRotation="0" wrapText="false" shrinkToFit="false"/>
    </xf>
    <xf xfId="0" fontId="3" numFmtId="9" fillId="8" borderId="12" applyFont="1" applyNumberFormat="1" applyFill="1" applyBorder="1" applyAlignment="1">
      <alignment horizontal="right" vertical="bottom" textRotation="0" wrapText="false" shrinkToFit="false"/>
    </xf>
    <xf xfId="0" fontId="3" numFmtId="0" fillId="9" borderId="13" applyFont="1" applyNumberFormat="0" applyFill="1" applyBorder="1" applyAlignment="1">
      <alignment horizontal="center" vertical="bottom" textRotation="0" wrapText="false" shrinkToFit="false"/>
    </xf>
    <xf xfId="0" fontId="3" numFmtId="0" fillId="10" borderId="14" applyFont="1" applyNumberFormat="0" applyFill="1" applyBorder="1" applyAlignment="1">
      <alignment horizontal="center" vertical="bottom" textRotation="0" wrapText="false" shrinkToFit="false"/>
    </xf>
    <xf xfId="0" fontId="3" numFmtId="0" fillId="9" borderId="15" applyFont="1" applyNumberFormat="0" applyFill="1" applyBorder="1" applyAlignment="1">
      <alignment horizontal="center" vertical="bottom" textRotation="0" wrapText="false" shrinkToFit="false"/>
    </xf>
    <xf xfId="0" fontId="0" numFmtId="0" fillId="4" borderId="16" applyFont="0" applyNumberFormat="0" applyFill="1" applyBorder="1" applyAlignment="0">
      <alignment horizontal="general" vertical="bottom" textRotation="0" wrapText="false" shrinkToFit="false"/>
    </xf>
    <xf xfId="0" fontId="0" numFmtId="164" fillId="4" borderId="0" applyFont="0" applyNumberFormat="1" applyFill="1" applyBorder="0" applyAlignment="0">
      <alignment horizontal="general" vertical="bottom" textRotation="0" wrapText="false" shrinkToFit="false"/>
    </xf>
    <xf xfId="0" fontId="5" numFmtId="9" fillId="8" borderId="12" applyFont="1" applyNumberFormat="1" applyFill="1" applyBorder="1" applyAlignment="1">
      <alignment horizontal="right" vertical="bottom" textRotation="0" wrapText="false" shrinkToFit="false"/>
    </xf>
    <xf xfId="0" fontId="7" numFmtId="0" fillId="4" borderId="16" applyFont="1" applyNumberFormat="0" applyFill="1" applyBorder="1" applyAlignment="0">
      <alignment horizontal="general" vertical="bottom" textRotation="0" wrapText="false" shrinkToFit="false"/>
    </xf>
    <xf xfId="0" fontId="8" numFmtId="165" fillId="4" borderId="0" applyFont="1" applyNumberFormat="1" applyFill="1" applyBorder="0" applyAlignment="1">
      <alignment horizontal="center" vertical="center" textRotation="0" wrapText="false" shrinkToFit="false"/>
    </xf>
    <xf xfId="0" fontId="8" numFmtId="166" fillId="4" borderId="0" applyFont="1" applyNumberFormat="1" applyFill="1" applyBorder="0" applyAlignment="1">
      <alignment horizontal="center" vertical="bottom" textRotation="0" wrapText="true" shrinkToFit="false"/>
    </xf>
    <xf xfId="0" fontId="8" numFmtId="166" fillId="2" borderId="17" applyFont="1" applyNumberFormat="1" applyFill="0" applyBorder="1" applyAlignment="1">
      <alignment horizontal="general" vertical="bottom" textRotation="0" wrapText="true" shrinkToFit="false"/>
    </xf>
    <xf xfId="0" fontId="8" numFmtId="166" fillId="8" borderId="18" applyFont="1" applyNumberFormat="1" applyFill="1" applyBorder="1" applyAlignment="1">
      <alignment horizontal="center" vertical="bottom" textRotation="0" wrapText="true" shrinkToFit="false"/>
    </xf>
    <xf xfId="0" fontId="3" numFmtId="0" fillId="9" borderId="19" applyFont="1" applyNumberFormat="0" applyFill="1" applyBorder="1" applyAlignment="1">
      <alignment horizontal="center" vertical="bottom" textRotation="0" wrapText="false" shrinkToFit="false"/>
    </xf>
    <xf xfId="0" fontId="3" numFmtId="0" fillId="10" borderId="20" applyFont="1" applyNumberFormat="0" applyFill="1" applyBorder="1" applyAlignment="1">
      <alignment horizontal="center" vertical="bottom" textRotation="0" wrapText="false" shrinkToFit="false"/>
    </xf>
    <xf xfId="0" fontId="3" numFmtId="0" fillId="9" borderId="21" applyFont="1" applyNumberFormat="0" applyFill="1" applyBorder="1" applyAlignment="1">
      <alignment horizontal="center" vertical="bottom" textRotation="0" wrapText="false" shrinkToFit="false"/>
    </xf>
    <xf xfId="0" fontId="6" numFmtId="0" fillId="11" borderId="22" applyFont="1" applyNumberFormat="0" applyFill="1" applyBorder="1" applyAlignment="0">
      <alignment horizontal="general" vertical="bottom" textRotation="0" wrapText="false" shrinkToFit="false"/>
    </xf>
    <xf xfId="0" fontId="6" numFmtId="0" fillId="11" borderId="4" applyFont="1" applyNumberFormat="0" applyFill="1" applyBorder="1" applyAlignment="0">
      <alignment horizontal="general" vertical="bottom" textRotation="0" wrapText="false" shrinkToFit="false"/>
    </xf>
    <xf xfId="0" fontId="0" numFmtId="0" fillId="11" borderId="4" applyFont="0" applyNumberFormat="0" applyFill="1" applyBorder="1" applyAlignment="0">
      <alignment horizontal="general" vertical="bottom" textRotation="0" wrapText="false" shrinkToFit="false"/>
    </xf>
    <xf xfId="0" fontId="0" numFmtId="0" fillId="11" borderId="5" applyFont="0" applyNumberFormat="0" applyFill="1" applyBorder="1" applyAlignment="0">
      <alignment horizontal="general" vertical="bottom" textRotation="0" wrapText="false" shrinkToFit="false"/>
    </xf>
    <xf xfId="0" fontId="3" numFmtId="0" fillId="12" borderId="23" applyFont="1" applyNumberFormat="0" applyFill="1" applyBorder="1" applyAlignment="1">
      <alignment horizontal="center" vertical="bottom" textRotation="0" wrapText="false" shrinkToFit="false"/>
    </xf>
    <xf xfId="0" fontId="3" numFmtId="0" fillId="12" borderId="9" applyFont="1" applyNumberFormat="0" applyFill="1" applyBorder="1" applyAlignment="1">
      <alignment horizontal="center" vertical="bottom" textRotation="0" wrapText="false" shrinkToFit="false"/>
    </xf>
    <xf xfId="0" fontId="3" numFmtId="0" fillId="12" borderId="10" applyFont="1" applyNumberFormat="0" applyFill="1" applyBorder="1" applyAlignment="1">
      <alignment horizontal="center" vertical="bottom" textRotation="0" wrapText="false" shrinkToFit="false"/>
    </xf>
    <xf xfId="0" fontId="3" numFmtId="0" fillId="8" borderId="24" applyFont="1" applyNumberFormat="0" applyFill="1" applyBorder="1" applyAlignment="1">
      <alignment horizontal="center" vertical="bottom" textRotation="0" wrapText="false" shrinkToFit="false"/>
    </xf>
    <xf xfId="0" fontId="3" numFmtId="0" fillId="8" borderId="25" applyFont="1" applyNumberFormat="0" applyFill="1" applyBorder="1" applyAlignment="1">
      <alignment horizontal="center" vertical="bottom" textRotation="0" wrapText="false" shrinkToFit="false"/>
    </xf>
    <xf xfId="0" fontId="9" numFmtId="0" fillId="8" borderId="25" applyFont="1" applyNumberFormat="0" applyFill="1" applyBorder="1" applyAlignment="1">
      <alignment horizontal="center" vertical="bottom" textRotation="0" wrapText="false" shrinkToFit="false"/>
    </xf>
    <xf xfId="0" fontId="3" numFmtId="0" fillId="8" borderId="26" applyFont="1" applyNumberFormat="0" applyFill="1" applyBorder="1" applyAlignment="1">
      <alignment horizontal="center" vertical="bottom" textRotation="0" wrapText="false" shrinkToFit="false"/>
    </xf>
    <xf xfId="0" fontId="3" numFmtId="0" fillId="8" borderId="7" applyFont="1" applyNumberFormat="0" applyFill="1" applyBorder="1" applyAlignment="1">
      <alignment horizontal="center" vertical="bottom" textRotation="0" wrapText="false" shrinkToFit="false"/>
    </xf>
    <xf xfId="0" fontId="3" numFmtId="2" fillId="13" borderId="27" applyFont="1" applyNumberFormat="1" applyFill="1" applyBorder="1" applyAlignment="1">
      <alignment horizontal="center" vertical="bottom" textRotation="0" wrapText="false" shrinkToFit="false"/>
    </xf>
    <xf xfId="0" fontId="3" numFmtId="2" fillId="13" borderId="14" applyFont="1" applyNumberFormat="1" applyFill="1" applyBorder="1" applyAlignment="1">
      <alignment horizontal="center" vertical="bottom" textRotation="0" wrapText="false" shrinkToFit="false"/>
    </xf>
    <xf xfId="0" fontId="3" numFmtId="2" fillId="13" borderId="15" applyFont="1" applyNumberFormat="1" applyFill="1" applyBorder="1" applyAlignment="1">
      <alignment horizontal="center" vertical="bottom" textRotation="0" wrapText="false" shrinkToFit="false"/>
    </xf>
    <xf xfId="0" fontId="3" numFmtId="0" fillId="8" borderId="28" applyFont="1" applyNumberFormat="0" applyFill="1" applyBorder="1" applyAlignment="1">
      <alignment horizontal="center" vertical="bottom" textRotation="0" wrapText="false" shrinkToFit="false"/>
    </xf>
    <xf xfId="0" fontId="3" numFmtId="0" fillId="8" borderId="29" applyFont="1" applyNumberFormat="0" applyFill="1" applyBorder="1" applyAlignment="1">
      <alignment horizontal="center" vertical="bottom" textRotation="0" wrapText="false" shrinkToFit="false"/>
    </xf>
    <xf xfId="0" fontId="3" numFmtId="0" fillId="8" borderId="30" applyFont="1" applyNumberFormat="0" applyFill="1" applyBorder="1" applyAlignment="1">
      <alignment horizontal="center" vertical="bottom" textRotation="0" wrapText="false" shrinkToFit="false"/>
    </xf>
    <xf xfId="0" fontId="3" numFmtId="0" fillId="8" borderId="31" applyFont="1" applyNumberFormat="0" applyFill="1" applyBorder="1" applyAlignment="1">
      <alignment horizontal="center" vertical="bottom" textRotation="0" wrapText="false" shrinkToFit="false"/>
    </xf>
    <xf xfId="0" fontId="0" numFmtId="167" fillId="2" borderId="32" applyFont="0" applyNumberFormat="1" applyFill="0" applyBorder="1" applyAlignment="1">
      <alignment horizontal="center" vertical="bottom" textRotation="0" wrapText="false" shrinkToFit="false"/>
    </xf>
    <xf xfId="0" fontId="0" numFmtId="167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3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33" applyFont="0" applyNumberFormat="1" applyFill="0" applyBorder="1" applyAlignment="1">
      <alignment horizontal="center" vertical="bottom" textRotation="0" wrapText="false" shrinkToFit="false"/>
    </xf>
    <xf xfId="0" fontId="0" numFmtId="168" fillId="2" borderId="33" applyFont="0" applyNumberFormat="1" applyFill="0" applyBorder="1" applyAlignment="1">
      <alignment horizontal="center" vertical="bottom" textRotation="0" wrapText="false" shrinkToFit="false"/>
    </xf>
    <xf xfId="0" fontId="0" numFmtId="169" fillId="3" borderId="33" applyFont="0" applyNumberFormat="1" applyFill="1" applyBorder="1" applyAlignment="1">
      <alignment horizontal="center" vertical="bottom" textRotation="0" wrapText="false" shrinkToFit="false"/>
    </xf>
    <xf xfId="0" fontId="0" numFmtId="169" fillId="3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8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14" borderId="33" applyFont="0" applyNumberFormat="1" applyFill="1" applyBorder="1" applyAlignment="1">
      <alignment horizontal="center" vertical="bottom" textRotation="0" wrapText="false" shrinkToFit="false"/>
    </xf>
    <xf xfId="0" fontId="10" numFmtId="2" fillId="15" borderId="33" applyFont="1" applyNumberFormat="1" applyFill="1" applyBorder="1" applyAlignment="1">
      <alignment horizontal="center" vertical="bottom" textRotation="0" wrapText="false" shrinkToFit="false"/>
    </xf>
    <xf xfId="0" fontId="0" numFmtId="170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2" borderId="34" applyFont="0" applyNumberFormat="1" applyFill="0" applyBorder="1" applyAlignment="1">
      <alignment horizontal="center" vertical="bottom" textRotation="0" wrapText="false" shrinkToFit="false"/>
    </xf>
    <xf xfId="0" fontId="0" numFmtId="2" fillId="2" borderId="35" applyFont="0" applyNumberFormat="1" applyFill="0" applyBorder="1" applyAlignment="1">
      <alignment horizontal="center" vertical="bottom" textRotation="0" wrapText="false" shrinkToFit="false"/>
    </xf>
    <xf xfId="0" fontId="0" numFmtId="167" fillId="2" borderId="27" applyFont="0" applyNumberFormat="1" applyFill="0" applyBorder="1" applyAlignment="1">
      <alignment horizontal="center" vertical="bottom" textRotation="0" wrapText="false" shrinkToFit="false"/>
    </xf>
    <xf xfId="0" fontId="0" numFmtId="167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3" borderId="14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14" applyFont="0" applyNumberFormat="1" applyFill="0" applyBorder="1" applyAlignment="1">
      <alignment horizontal="center" vertical="bottom" textRotation="0" wrapText="false" shrinkToFit="false"/>
    </xf>
    <xf xfId="0" fontId="0" numFmtId="169" fillId="3" borderId="14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170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2" borderId="15" applyFont="0" applyNumberFormat="1" applyFill="0" applyBorder="1" applyAlignment="1">
      <alignment horizontal="center" vertical="bottom" textRotation="0" wrapText="false" shrinkToFit="false"/>
    </xf>
    <xf xfId="0" fontId="0" numFmtId="2" fillId="2" borderId="36" applyFont="0" applyNumberFormat="1" applyFill="0" applyBorder="1" applyAlignment="1">
      <alignment horizontal="center" vertical="bottom" textRotation="0" wrapText="false" shrinkToFit="false"/>
    </xf>
    <xf xfId="0" fontId="0" numFmtId="0" fillId="3" borderId="22" applyFont="0" applyNumberFormat="0" applyFill="1" applyBorder="1" applyAlignment="1">
      <alignment horizontal="center" vertical="bottom" textRotation="0" wrapText="false" shrinkToFit="false"/>
    </xf>
    <xf xfId="0" fontId="0" numFmtId="0" fillId="6" borderId="5" applyFont="0" applyNumberFormat="0" applyFill="1" applyBorder="1" applyAlignment="1">
      <alignment horizontal="center" vertical="bottom" textRotation="0" wrapText="false" shrinkToFit="false"/>
    </xf>
    <xf xfId="0" fontId="0" numFmtId="0" fillId="6" borderId="16" applyFont="0" applyNumberFormat="0" applyFill="1" applyBorder="1" applyAlignment="1">
      <alignment horizontal="center" vertical="bottom" textRotation="0" wrapText="false" shrinkToFit="false"/>
    </xf>
    <xf xfId="0" fontId="0" numFmtId="0" fillId="6" borderId="17" applyFont="0" applyNumberFormat="0" applyFill="1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37" applyFont="0" applyNumberFormat="0" applyFill="0" applyBorder="1" applyAlignment="1">
      <alignment horizontal="center" vertical="bottom" textRotation="0" wrapText="true" shrinkToFit="false"/>
    </xf>
    <xf xfId="0" fontId="11" numFmtId="2" fillId="2" borderId="38" applyFont="1" applyNumberFormat="1" applyFill="0" applyBorder="1" applyAlignment="1">
      <alignment horizontal="center" vertical="top" textRotation="0" wrapText="false" shrinkToFit="true"/>
    </xf>
    <xf xfId="0" fontId="12" numFmtId="2" fillId="13" borderId="27" applyFont="1" applyNumberFormat="1" applyFill="1" applyBorder="1" applyAlignment="1">
      <alignment horizontal="center" vertical="top" textRotation="0" wrapText="false" shrinkToFit="true"/>
    </xf>
    <xf xfId="0" fontId="12" numFmtId="2" fillId="13" borderId="15" applyFont="1" applyNumberFormat="1" applyFill="1" applyBorder="1" applyAlignment="1">
      <alignment horizontal="center" vertical="top" textRotation="0" wrapText="false" shrinkToFit="true"/>
    </xf>
    <xf xfId="0" fontId="6" numFmtId="2" fillId="13" borderId="14" applyFont="1" applyNumberFormat="1" applyFill="1" applyBorder="1" applyAlignment="1">
      <alignment horizontal="center" vertical="top" textRotation="0" wrapText="true" shrinkToFit="false"/>
    </xf>
    <xf xfId="0" fontId="11" numFmtId="2" fillId="2" borderId="39" applyFont="1" applyNumberFormat="1" applyFill="0" applyBorder="1" applyAlignment="1">
      <alignment horizontal="center" vertical="top" textRotation="0" wrapText="false" shrinkToFit="true"/>
    </xf>
    <xf xfId="0" fontId="0" numFmtId="168" fillId="2" borderId="0" applyFont="0" applyNumberFormat="1" applyFill="0" applyBorder="0" applyAlignment="1">
      <alignment horizontal="center" vertical="bottom" textRotation="0" wrapText="false" shrinkToFit="false"/>
    </xf>
    <xf xfId="0" fontId="0" numFmtId="168" fillId="2" borderId="0" applyFont="0" applyNumberFormat="1" applyFill="0" applyBorder="0" applyAlignment="0">
      <alignment horizontal="general" vertical="bottom" textRotation="0" wrapText="false" shrinkToFit="false"/>
    </xf>
    <xf xfId="0" fontId="5" numFmtId="2" fillId="13" borderId="27" applyFont="1" applyNumberFormat="1" applyFill="1" applyBorder="1" applyAlignment="1">
      <alignment horizontal="center" vertical="bottom" textRotation="0" wrapText="true" shrinkToFit="false"/>
    </xf>
    <xf xfId="0" fontId="5" numFmtId="2" fillId="13" borderId="27" applyFont="1" applyNumberFormat="1" applyFill="1" applyBorder="1" applyAlignment="1">
      <alignment horizontal="center" vertical="bottom" textRotation="0" wrapText="false" shrinkToFit="false"/>
    </xf>
    <xf xfId="0" fontId="5" numFmtId="2" fillId="13" borderId="14" applyFont="1" applyNumberFormat="1" applyFill="1" applyBorder="1" applyAlignment="1">
      <alignment horizontal="center" vertical="bottom" textRotation="0" wrapText="false" shrinkToFit="false"/>
    </xf>
    <xf xfId="0" fontId="0" numFmtId="2" fillId="2" borderId="0" applyFont="0" applyNumberFormat="1" applyFill="0" applyBorder="0" applyAlignment="0">
      <alignment horizontal="general" vertical="bottom" textRotation="0" wrapText="false" shrinkToFit="false"/>
    </xf>
    <xf xfId="0" fontId="0" numFmtId="167" fillId="2" borderId="40" applyFont="0" applyNumberFormat="1" applyFill="0" applyBorder="1" applyAlignment="1">
      <alignment horizontal="center" vertical="bottom" textRotation="0" wrapText="false" shrinkToFit="false"/>
    </xf>
    <xf xfId="0" fontId="0" numFmtId="171" fillId="2" borderId="20" applyFont="0" applyNumberFormat="1" applyFill="0" applyBorder="1" applyAlignment="1">
      <alignment horizontal="center" vertical="bottom" textRotation="0" wrapText="false" shrinkToFit="false"/>
    </xf>
    <xf xfId="0" fontId="0" numFmtId="2" fillId="3" borderId="20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20" applyFont="0" applyNumberFormat="1" applyFill="0" applyBorder="1" applyAlignment="1">
      <alignment horizontal="center" vertical="bottom" textRotation="0" wrapText="false" shrinkToFit="false"/>
    </xf>
    <xf xfId="0" fontId="0" numFmtId="168" fillId="2" borderId="20" applyFont="0" applyNumberFormat="1" applyFill="0" applyBorder="1" applyAlignment="1">
      <alignment horizontal="center" vertical="bottom" textRotation="0" wrapText="false" shrinkToFit="false"/>
    </xf>
    <xf xfId="0" fontId="0" numFmtId="169" fillId="3" borderId="20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8" borderId="41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41" applyFont="0" applyNumberFormat="1" applyFill="0" applyBorder="1" applyAlignment="1">
      <alignment horizontal="center" vertical="bottom" textRotation="0" wrapText="false" shrinkToFit="false"/>
    </xf>
    <xf xfId="0" fontId="0" numFmtId="2" fillId="14" borderId="41" applyFont="0" applyNumberFormat="1" applyFill="1" applyBorder="1" applyAlignment="1">
      <alignment horizontal="center" vertical="bottom" textRotation="0" wrapText="false" shrinkToFit="false"/>
    </xf>
    <xf xfId="0" fontId="10" numFmtId="2" fillId="15" borderId="41" applyFont="1" applyNumberFormat="1" applyFill="1" applyBorder="1" applyAlignment="1">
      <alignment horizontal="center" vertical="bottom" textRotation="0" wrapText="false" shrinkToFit="false"/>
    </xf>
    <xf xfId="0" fontId="0" numFmtId="168" fillId="2" borderId="41" applyFont="0" applyNumberFormat="1" applyFill="0" applyBorder="1" applyAlignment="1">
      <alignment horizontal="center" vertical="bottom" textRotation="0" wrapText="false" shrinkToFit="false"/>
    </xf>
    <xf xfId="0" fontId="0" numFmtId="170" fillId="2" borderId="41" applyFont="0" applyNumberFormat="1" applyFill="0" applyBorder="1" applyAlignment="1">
      <alignment horizontal="center" vertical="bottom" textRotation="0" wrapText="false" shrinkToFit="false"/>
    </xf>
    <xf xfId="0" fontId="0" numFmtId="170" fillId="2" borderId="20" applyFont="0" applyNumberFormat="1" applyFill="0" applyBorder="1" applyAlignment="1">
      <alignment horizontal="center" vertical="bottom" textRotation="0" wrapText="false" shrinkToFit="false"/>
    </xf>
    <xf xfId="0" fontId="0" numFmtId="2" fillId="2" borderId="21" applyFont="0" applyNumberFormat="1" applyFill="0" applyBorder="1" applyAlignment="1">
      <alignment horizontal="center" vertical="bottom" textRotation="0" wrapText="false" shrinkToFit="false"/>
    </xf>
    <xf xfId="0" fontId="0" numFmtId="2" fillId="2" borderId="42" applyFont="0" applyNumberFormat="1" applyFill="0" applyBorder="1" applyAlignment="1">
      <alignment horizontal="center" vertical="bottom" textRotation="0" wrapText="false" shrinkToFit="false"/>
    </xf>
    <xf xfId="0" fontId="0" numFmtId="2" fillId="16" borderId="43" applyFont="0" applyNumberFormat="1" applyFill="1" applyBorder="1" applyAlignment="1">
      <alignment horizontal="center" vertical="center" textRotation="0" wrapText="false" shrinkToFit="false"/>
    </xf>
    <xf xfId="0" fontId="0" numFmtId="168" fillId="16" borderId="43" applyFont="0" applyNumberFormat="1" applyFill="1" applyBorder="1" applyAlignment="1">
      <alignment horizontal="center" vertical="bottom" textRotation="0" wrapText="false" shrinkToFit="false"/>
    </xf>
    <xf xfId="0" fontId="0" numFmtId="2" fillId="16" borderId="43" applyFont="0" applyNumberFormat="1" applyFill="1" applyBorder="1" applyAlignment="1">
      <alignment horizontal="center" vertical="bottom" textRotation="0" wrapText="false" shrinkToFit="false"/>
    </xf>
    <xf xfId="0" fontId="0" numFmtId="168" fillId="16" borderId="44" applyFont="0" applyNumberFormat="1" applyFill="1" applyBorder="1" applyAlignment="1">
      <alignment horizontal="center" vertical="bottom" textRotation="0" wrapText="false" shrinkToFit="false"/>
    </xf>
    <xf xfId="0" fontId="0" numFmtId="2" fillId="16" borderId="44" applyFont="0" applyNumberFormat="1" applyFill="1" applyBorder="1" applyAlignment="1">
      <alignment horizontal="center" vertical="bottom" textRotation="0" wrapText="false" shrinkToFit="false"/>
    </xf>
    <xf xfId="0" fontId="3" numFmtId="2" fillId="17" borderId="45" applyFont="1" applyNumberFormat="1" applyFill="1" applyBorder="1" applyAlignment="1">
      <alignment horizontal="center" vertical="bottom" textRotation="0" wrapText="false" shrinkToFit="false"/>
    </xf>
    <xf xfId="0" fontId="0" numFmtId="2" fillId="16" borderId="46" applyFont="0" applyNumberFormat="1" applyFill="1" applyBorder="1" applyAlignment="1">
      <alignment horizontal="center" vertical="bottom" textRotation="0" wrapText="false" shrinkToFit="false"/>
    </xf>
    <xf xfId="0" fontId="0" numFmtId="2" fillId="16" borderId="47" applyFont="0" applyNumberFormat="1" applyFill="1" applyBorder="1" applyAlignment="1">
      <alignment horizontal="center" vertical="bottom" textRotation="0" wrapText="false" shrinkToFit="false"/>
    </xf>
    <xf xfId="0" fontId="0" numFmtId="2" fillId="16" borderId="5" applyFont="0" applyNumberFormat="1" applyFill="1" applyBorder="1" applyAlignment="1">
      <alignment horizontal="center" vertical="bottom" textRotation="0" wrapText="false" shrinkToFit="false"/>
    </xf>
    <xf xfId="0" fontId="0" numFmtId="0" fillId="18" borderId="16" applyFont="0" applyNumberFormat="0" applyFill="1" applyBorder="1" applyAlignment="1">
      <alignment horizontal="right" vertical="bottom" textRotation="0" wrapText="false" shrinkToFit="false"/>
    </xf>
    <xf xfId="0" fontId="3" numFmtId="2" fillId="19" borderId="48" applyFont="1" applyNumberFormat="1" applyFill="1" applyBorder="1" applyAlignment="1">
      <alignment horizontal="center" vertical="bottom" textRotation="0" wrapText="false" shrinkToFit="false"/>
    </xf>
    <xf xfId="0" fontId="0" numFmtId="0" fillId="18" borderId="17" applyFont="0" applyNumberFormat="0" applyFill="1" applyBorder="1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7" applyFont="0" applyNumberFormat="0" applyFill="0" applyBorder="1" applyAlignment="0">
      <alignment horizontal="general" vertical="bottom" textRotation="0" wrapText="false" shrinkToFit="false"/>
    </xf>
    <xf xfId="0" fontId="3" numFmtId="2" fillId="20" borderId="12" applyFont="1" applyNumberFormat="1" applyFill="1" applyBorder="1" applyAlignment="1">
      <alignment horizontal="center" vertical="bottom" textRotation="0" wrapText="false" shrinkToFit="false"/>
    </xf>
    <xf xfId="0" fontId="3" numFmtId="2" fillId="21" borderId="18" applyFont="1" applyNumberFormat="1" applyFill="1" applyBorder="1" applyAlignment="1">
      <alignment horizontal="center" vertical="bottom" textRotation="0" wrapText="false" shrinkToFit="false"/>
    </xf>
    <xf xfId="0" fontId="0" numFmtId="0" fillId="18" borderId="16" applyFont="0" applyNumberFormat="0" applyFill="1" applyBorder="1" applyAlignment="0">
      <alignment horizontal="general" vertical="bottom" textRotation="0" wrapText="false" shrinkToFit="false"/>
    </xf>
    <xf xfId="0" fontId="0" numFmtId="0" fillId="18" borderId="0" applyFont="0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18" borderId="49" applyFont="0" applyNumberFormat="0" applyFill="1" applyBorder="1" applyAlignment="0">
      <alignment horizontal="general" vertical="bottom" textRotation="0" wrapText="false" shrinkToFit="false"/>
    </xf>
    <xf xfId="0" fontId="0" numFmtId="0" fillId="18" borderId="50" applyFont="0" applyNumberFormat="0" applyFill="1" applyBorder="1" applyAlignment="0">
      <alignment horizontal="general" vertical="bottom" textRotation="0" wrapText="false" shrinkToFit="false"/>
    </xf>
    <xf xfId="0" fontId="0" numFmtId="0" fillId="18" borderId="51" applyFont="0" applyNumberFormat="0" applyFill="1" applyBorder="1" applyAlignment="0">
      <alignment horizontal="general" vertical="bottom" textRotation="0" wrapText="false" shrinkToFit="false"/>
    </xf>
    <xf xfId="0" fontId="3" numFmtId="168" fillId="2" borderId="0" applyFont="1" applyNumberFormat="1" applyFill="0" applyBorder="0" applyAlignment="1">
      <alignment horizontal="center" vertical="bottom" textRotation="0" wrapText="false" shrinkToFit="false"/>
    </xf>
    <xf xfId="0" fontId="3" numFmtId="0" fillId="13" borderId="27" applyFont="1" applyNumberFormat="0" applyFill="1" applyBorder="1" applyAlignment="1">
      <alignment horizontal="center" vertical="bottom" textRotation="0" wrapText="false" shrinkToFit="false"/>
    </xf>
    <xf xfId="0" fontId="3" numFmtId="0" fillId="13" borderId="14" applyFont="1" applyNumberFormat="0" applyFill="1" applyBorder="1" applyAlignment="1">
      <alignment horizontal="center" vertical="bottom" textRotation="0" wrapText="false" shrinkToFit="false"/>
    </xf>
    <xf xfId="0" fontId="3" numFmtId="0" fillId="13" borderId="15" applyFont="1" applyNumberFormat="0" applyFill="1" applyBorder="1" applyAlignment="1">
      <alignment horizontal="center" vertical="bottom" textRotation="0" wrapText="false" shrinkToFit="false"/>
    </xf>
    <xf xfId="0" fontId="3" numFmtId="2" fillId="13" borderId="52" applyFont="1" applyNumberFormat="1" applyFill="1" applyBorder="1" applyAlignment="1">
      <alignment horizontal="center" vertical="bottom" textRotation="0" wrapText="false" shrinkToFit="false"/>
    </xf>
    <xf xfId="0" fontId="3" numFmtId="0" fillId="13" borderId="53" applyFont="1" applyNumberFormat="0" applyFill="1" applyBorder="1" applyAlignment="1">
      <alignment horizontal="center" vertical="bottom" textRotation="0" wrapText="false" shrinkToFit="false"/>
    </xf>
    <xf xfId="0" fontId="0" numFmtId="172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2" borderId="20" applyFont="0" applyNumberFormat="1" applyFill="0" applyBorder="1" applyAlignment="1">
      <alignment horizontal="center" vertical="bottom" textRotation="0" wrapText="false" shrinkToFit="false"/>
    </xf>
    <xf xfId="0" fontId="0" numFmtId="173" fillId="2" borderId="33" applyFont="0" applyNumberFormat="1" applyFill="0" applyBorder="1" applyAlignment="1">
      <alignment horizontal="center" vertical="bottom" textRotation="0" wrapText="false" shrinkToFit="false"/>
    </xf>
    <xf xfId="0" fontId="0" numFmtId="173" fillId="2" borderId="14" applyFont="0" applyNumberFormat="1" applyFill="0" applyBorder="1" applyAlignment="1">
      <alignment horizontal="center" vertical="bottom" textRotation="0" wrapText="false" shrinkToFit="false"/>
    </xf>
    <xf xfId="0" fontId="0" numFmtId="173" fillId="2" borderId="20" applyFont="0" applyNumberFormat="1" applyFill="0" applyBorder="1" applyAlignment="1">
      <alignment horizontal="center" vertical="bottom" textRotation="0" wrapText="false" shrinkToFit="false"/>
    </xf>
    <xf xfId="0" fontId="3" numFmtId="0" fillId="16" borderId="54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bottom" textRotation="0" wrapText="false" shrinkToFit="false"/>
    </xf>
    <xf xfId="0" fontId="3" numFmtId="0" fillId="6" borderId="22" applyFont="1" applyNumberFormat="0" applyFill="1" applyBorder="1" applyAlignment="1">
      <alignment horizontal="center" vertical="center" textRotation="0" wrapText="false" shrinkToFit="false"/>
    </xf>
    <xf xfId="0" fontId="1" numFmtId="164" fillId="22" borderId="1" applyFont="1" applyNumberFormat="1" applyFill="1" applyBorder="1" applyAlignment="1">
      <alignment horizontal="center" vertical="bottom" textRotation="0" wrapText="false" shrinkToFit="false"/>
    </xf>
    <xf xfId="0" fontId="13" numFmtId="164" fillId="22" borderId="11" applyFont="1" applyNumberFormat="1" applyFill="1" applyBorder="1" applyAlignment="1">
      <alignment horizontal="center" vertical="bottom" textRotation="0" wrapText="false" shrinkToFit="false"/>
    </xf>
    <xf xfId="0" fontId="14" numFmtId="165" fillId="4" borderId="0" applyFont="1" applyNumberFormat="1" applyFill="1" applyBorder="0" applyAlignment="1" applyProtection="true">
      <alignment horizontal="center" vertical="center" textRotation="0" wrapText="false" shrinkToFit="false"/>
      <protection locked="false"/>
    </xf>
    <xf xfId="0" fontId="15" numFmtId="166" fillId="3" borderId="1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9"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EBF1DE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DEADA"/>
        </patternFill>
      </fill>
      <alignment/>
      <border/>
    </dxf>
    <dxf>
      <font>
        <sz val="10"/>
        <color rgb="FF9C0006"/>
        <name val="Lohit Devanagari"/>
      </font>
      <numFmt numFmtId="164" formatCode="General"/>
      <fill>
        <patternFill patternType="solid">
          <fgColor rgb="FF000000"/>
          <bgColor rgb="FFFFC7CE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CC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00FF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66FF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99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92D050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FF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cols>
    <col min="18" max="18" width="19" customWidth="true" style="0"/>
    <col min="25" max="25" width="19.5" customWidth="true" style="0"/>
    <col min="26" max="26" width="17" customWidth="true" style="0"/>
  </cols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290.085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13.207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4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7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50.03</v>
      </c>
      <c r="D8" s="59">
        <f>ROUND(C8,2)</f>
        <v>50.03</v>
      </c>
      <c r="E8" s="60">
        <v>116.03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7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50.02</v>
      </c>
      <c r="D9" s="73">
        <f>ROUND(C9,2)</f>
        <v>50.02</v>
      </c>
      <c r="E9" s="60">
        <v>174.05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67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75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50.04</v>
      </c>
      <c r="D10" s="73">
        <f>ROUND(C10,2)</f>
        <v>50.04</v>
      </c>
      <c r="E10" s="60">
        <v>58.02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67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</v>
      </c>
      <c r="AB10" s="75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50.04</v>
      </c>
      <c r="D11" s="73">
        <f>ROUND(C11,2)</f>
        <v>50.04</v>
      </c>
      <c r="E11" s="60">
        <v>58.02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67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</v>
      </c>
      <c r="AB11" s="75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50.03</v>
      </c>
      <c r="D12" s="73">
        <f>ROUND(C12,2)</f>
        <v>50.03</v>
      </c>
      <c r="E12" s="60">
        <v>116.03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67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75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50.02</v>
      </c>
      <c r="D13" s="73">
        <f>ROUND(C13,2)</f>
        <v>50.02</v>
      </c>
      <c r="E13" s="60">
        <v>174.05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67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75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50.03</v>
      </c>
      <c r="D14" s="73">
        <f>ROUND(C14,2)</f>
        <v>50.03</v>
      </c>
      <c r="E14" s="60">
        <v>116.03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67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75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50.06</v>
      </c>
      <c r="D15" s="73">
        <f>ROUND(C15,2)</f>
        <v>50.06</v>
      </c>
      <c r="E15" s="60">
        <v>0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67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75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50.05</v>
      </c>
      <c r="D16" s="73">
        <f>ROUND(C16,2)</f>
        <v>50.05</v>
      </c>
      <c r="E16" s="60">
        <v>0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67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75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</v>
      </c>
      <c r="D17" s="73">
        <f>ROUND(C17,2)</f>
        <v>50</v>
      </c>
      <c r="E17" s="60">
        <v>290.09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67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75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50.02</v>
      </c>
      <c r="D18" s="73">
        <f>ROUND(C18,2)</f>
        <v>50.02</v>
      </c>
      <c r="E18" s="60">
        <v>174.05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67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75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50.03</v>
      </c>
      <c r="D19" s="73">
        <f>ROUND(C19,2)</f>
        <v>50.03</v>
      </c>
      <c r="E19" s="60">
        <v>116.03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67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75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49.96</v>
      </c>
      <c r="D20" s="73">
        <f>ROUND(C20,2)</f>
        <v>49.96</v>
      </c>
      <c r="E20" s="60">
        <v>417.56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67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75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</v>
      </c>
      <c r="D21" s="73">
        <f>ROUND(C21,2)</f>
        <v>50</v>
      </c>
      <c r="E21" s="60">
        <v>290.09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67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75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50.01</v>
      </c>
      <c r="D22" s="73">
        <f>ROUND(C22,2)</f>
        <v>50.01</v>
      </c>
      <c r="E22" s="60">
        <v>232.07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67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75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50.01</v>
      </c>
      <c r="D23" s="73">
        <f>ROUND(C23,2)</f>
        <v>50.01</v>
      </c>
      <c r="E23" s="60">
        <v>232.07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67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75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49.98</v>
      </c>
      <c r="D24" s="73">
        <f>ROUND(C24,2)</f>
        <v>49.98</v>
      </c>
      <c r="E24" s="60">
        <v>353.82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67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75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50.01</v>
      </c>
      <c r="D25" s="73">
        <f>ROUND(C25,2)</f>
        <v>50.01</v>
      </c>
      <c r="E25" s="60">
        <v>232.07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67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75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</v>
      </c>
      <c r="D26" s="73">
        <f>ROUND(C26,2)</f>
        <v>50</v>
      </c>
      <c r="E26" s="60">
        <v>290.09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67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75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50.03</v>
      </c>
      <c r="D27" s="73">
        <f>ROUND(C27,2)</f>
        <v>50.03</v>
      </c>
      <c r="E27" s="60">
        <v>116.03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67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75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49.95</v>
      </c>
      <c r="D28" s="73">
        <f>ROUND(C28,2)</f>
        <v>49.95</v>
      </c>
      <c r="E28" s="60">
        <v>449.43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67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75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49.97</v>
      </c>
      <c r="D29" s="73">
        <f>ROUND(C29,2)</f>
        <v>49.97</v>
      </c>
      <c r="E29" s="60">
        <v>385.69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67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75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49.97</v>
      </c>
      <c r="D30" s="73">
        <f>ROUND(C30,2)</f>
        <v>49.97</v>
      </c>
      <c r="E30" s="60">
        <v>385.69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67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75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49.98</v>
      </c>
      <c r="D31" s="73">
        <f>ROUND(C31,2)</f>
        <v>49.98</v>
      </c>
      <c r="E31" s="60">
        <v>353.82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67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75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49.95</v>
      </c>
      <c r="D32" s="73">
        <f>ROUND(C32,2)</f>
        <v>49.95</v>
      </c>
      <c r="E32" s="60">
        <v>449.43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67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75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49.99</v>
      </c>
      <c r="D33" s="73">
        <f>ROUND(C33,2)</f>
        <v>49.99</v>
      </c>
      <c r="E33" s="60">
        <v>321.95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67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75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49.89</v>
      </c>
      <c r="D34" s="73">
        <f>ROUND(C34,2)</f>
        <v>49.89</v>
      </c>
      <c r="E34" s="60">
        <v>640.65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67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75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</v>
      </c>
      <c r="D35" s="73">
        <f>ROUND(C35,2)</f>
        <v>49.9</v>
      </c>
      <c r="E35" s="60">
        <v>608.78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67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75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49.97</v>
      </c>
      <c r="D36" s="73">
        <f>ROUND(C36,2)</f>
        <v>49.97</v>
      </c>
      <c r="E36" s="60">
        <v>385.69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67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75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49.95</v>
      </c>
      <c r="D37" s="73">
        <f>ROUND(C37,2)</f>
        <v>49.95</v>
      </c>
      <c r="E37" s="60">
        <v>449.43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67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75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50.05</v>
      </c>
      <c r="D38" s="73">
        <f>ROUND(C38,2)</f>
        <v>50.05</v>
      </c>
      <c r="E38" s="60">
        <v>0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67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</v>
      </c>
      <c r="AB38" s="75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50.05</v>
      </c>
      <c r="D39" s="73">
        <f>ROUND(C39,2)</f>
        <v>50.05</v>
      </c>
      <c r="E39" s="60">
        <v>0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67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</v>
      </c>
      <c r="AB39" s="75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49.99</v>
      </c>
      <c r="D40" s="73">
        <f>ROUND(C40,2)</f>
        <v>49.99</v>
      </c>
      <c r="E40" s="60">
        <v>321.95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67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</v>
      </c>
      <c r="AB40" s="75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49.97</v>
      </c>
      <c r="D41" s="73">
        <f>ROUND(C41,2)</f>
        <v>49.97</v>
      </c>
      <c r="E41" s="60">
        <v>385.69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67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</v>
      </c>
      <c r="AB41" s="75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49.99</v>
      </c>
      <c r="D42" s="73">
        <f>ROUND(C42,2)</f>
        <v>49.99</v>
      </c>
      <c r="E42" s="60">
        <v>321.95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67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</v>
      </c>
      <c r="AB42" s="75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50.01</v>
      </c>
      <c r="D43" s="73">
        <f>ROUND(C43,2)</f>
        <v>50.01</v>
      </c>
      <c r="E43" s="60">
        <v>232.07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67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</v>
      </c>
      <c r="AB43" s="75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50</v>
      </c>
      <c r="D44" s="73">
        <f>ROUND(C44,2)</f>
        <v>50</v>
      </c>
      <c r="E44" s="60">
        <v>290.09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67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</v>
      </c>
      <c r="AB44" s="75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49.97</v>
      </c>
      <c r="D45" s="73">
        <f>ROUND(C45,2)</f>
        <v>49.97</v>
      </c>
      <c r="E45" s="60">
        <v>385.69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67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</v>
      </c>
      <c r="AB45" s="75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49.97</v>
      </c>
      <c r="D46" s="73">
        <f>ROUND(C46,2)</f>
        <v>49.97</v>
      </c>
      <c r="E46" s="60">
        <v>385.69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67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</v>
      </c>
      <c r="AB46" s="75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49.95</v>
      </c>
      <c r="D47" s="73">
        <f>ROUND(C47,2)</f>
        <v>49.95</v>
      </c>
      <c r="E47" s="60">
        <v>449.43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67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75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49.99</v>
      </c>
      <c r="D48" s="73">
        <f>ROUND(C48,2)</f>
        <v>49.99</v>
      </c>
      <c r="E48" s="60">
        <v>321.95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67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</v>
      </c>
      <c r="AB48" s="75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49.97</v>
      </c>
      <c r="D49" s="73">
        <f>ROUND(C49,2)</f>
        <v>49.97</v>
      </c>
      <c r="E49" s="60">
        <v>385.69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67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</v>
      </c>
      <c r="AB49" s="75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50.01</v>
      </c>
      <c r="D50" s="73">
        <f>ROUND(C50,2)</f>
        <v>50.01</v>
      </c>
      <c r="E50" s="60">
        <v>232.07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67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</v>
      </c>
      <c r="AB50" s="75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50.02</v>
      </c>
      <c r="D51" s="73">
        <f>ROUND(C51,2)</f>
        <v>50.02</v>
      </c>
      <c r="E51" s="60">
        <v>174.05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67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</v>
      </c>
      <c r="AB51" s="75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50.03</v>
      </c>
      <c r="D52" s="73">
        <f>ROUND(C52,2)</f>
        <v>50.03</v>
      </c>
      <c r="E52" s="60">
        <v>116.03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67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75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50.02</v>
      </c>
      <c r="D53" s="73">
        <f>ROUND(C53,2)</f>
        <v>50.02</v>
      </c>
      <c r="E53" s="60">
        <v>174.05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67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75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50.03</v>
      </c>
      <c r="D54" s="73">
        <f>ROUND(C54,2)</f>
        <v>50.03</v>
      </c>
      <c r="E54" s="60">
        <v>116.03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67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75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50.04</v>
      </c>
      <c r="D55" s="73">
        <f>ROUND(C55,2)</f>
        <v>50.04</v>
      </c>
      <c r="E55" s="60">
        <v>58.02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67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75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49.93</v>
      </c>
      <c r="D56" s="73">
        <f>ROUND(C56,2)</f>
        <v>49.93</v>
      </c>
      <c r="E56" s="60">
        <v>513.17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67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75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49.93</v>
      </c>
      <c r="D57" s="73">
        <f>ROUND(C57,2)</f>
        <v>49.93</v>
      </c>
      <c r="E57" s="60">
        <v>513.17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67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75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49.98</v>
      </c>
      <c r="D58" s="73">
        <f>ROUND(C58,2)</f>
        <v>49.98</v>
      </c>
      <c r="E58" s="60">
        <v>353.82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67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75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49.95</v>
      </c>
      <c r="D59" s="73">
        <f>ROUND(C59,2)</f>
        <v>49.95</v>
      </c>
      <c r="E59" s="60">
        <v>449.43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67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75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50.02</v>
      </c>
      <c r="D60" s="73">
        <f>ROUND(C60,2)</f>
        <v>50.02</v>
      </c>
      <c r="E60" s="60">
        <v>174.05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67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75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50.02</v>
      </c>
      <c r="D61" s="73">
        <f>ROUND(C61,2)</f>
        <v>50.02</v>
      </c>
      <c r="E61" s="60">
        <v>174.05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67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75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50.05</v>
      </c>
      <c r="D62" s="73">
        <f>ROUND(C62,2)</f>
        <v>50.05</v>
      </c>
      <c r="E62" s="60">
        <v>0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67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75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50.02</v>
      </c>
      <c r="D63" s="73">
        <f>ROUND(C63,2)</f>
        <v>50.02</v>
      </c>
      <c r="E63" s="60">
        <v>174.05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67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75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49.92</v>
      </c>
      <c r="D64" s="73">
        <f>ROUND(C64,2)</f>
        <v>49.92</v>
      </c>
      <c r="E64" s="60">
        <v>545.04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67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75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49.82</v>
      </c>
      <c r="D65" s="73">
        <f>ROUND(C65,2)</f>
        <v>49.82</v>
      </c>
      <c r="E65" s="60">
        <v>800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67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75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49.89</v>
      </c>
      <c r="D66" s="73">
        <f>ROUND(C66,2)</f>
        <v>49.89</v>
      </c>
      <c r="E66" s="60">
        <v>640.65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67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75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49.93</v>
      </c>
      <c r="D67" s="73">
        <f>ROUND(C67,2)</f>
        <v>49.93</v>
      </c>
      <c r="E67" s="60">
        <v>513.17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67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75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</v>
      </c>
      <c r="D68" s="73">
        <f>ROUND(C68,2)</f>
        <v>50</v>
      </c>
      <c r="E68" s="60">
        <v>290.09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67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75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49.98</v>
      </c>
      <c r="D69" s="73">
        <f>ROUND(C69,2)</f>
        <v>49.98</v>
      </c>
      <c r="E69" s="60">
        <v>353.82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67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75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49.99</v>
      </c>
      <c r="D70" s="73">
        <f>ROUND(C70,2)</f>
        <v>49.99</v>
      </c>
      <c r="E70" s="60">
        <v>321.95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67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75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49.99</v>
      </c>
      <c r="D71" s="73">
        <f>ROUND(C71,2)</f>
        <v>49.99</v>
      </c>
      <c r="E71" s="60">
        <v>321.95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67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75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50.02</v>
      </c>
      <c r="D72" s="73">
        <f>ROUND(C72,2)</f>
        <v>50.02</v>
      </c>
      <c r="E72" s="60">
        <v>174.05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67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75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49.92</v>
      </c>
      <c r="D73" s="73">
        <f>ROUND(C73,2)</f>
        <v>49.92</v>
      </c>
      <c r="E73" s="60">
        <v>545.04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67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75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49.89</v>
      </c>
      <c r="D74" s="73">
        <f>ROUND(C74,2)</f>
        <v>49.89</v>
      </c>
      <c r="E74" s="60">
        <v>640.65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67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75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49.85</v>
      </c>
      <c r="D75" s="73">
        <f>ROUND(C75,2)</f>
        <v>49.85</v>
      </c>
      <c r="E75" s="60">
        <v>768.13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67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75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49.97</v>
      </c>
      <c r="D76" s="73">
        <f>ROUND(C76,2)</f>
        <v>49.97</v>
      </c>
      <c r="E76" s="60">
        <v>385.69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67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75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49.98</v>
      </c>
      <c r="D77" s="73">
        <f>ROUND(C77,2)</f>
        <v>49.98</v>
      </c>
      <c r="E77" s="60">
        <v>353.82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67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75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49.96</v>
      </c>
      <c r="D78" s="73">
        <f>ROUND(C78,2)</f>
        <v>49.96</v>
      </c>
      <c r="E78" s="60">
        <v>417.56</v>
      </c>
      <c r="F78" s="61">
        <v>0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67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75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</v>
      </c>
      <c r="D79" s="73">
        <f>ROUND(C79,2)</f>
        <v>50</v>
      </c>
      <c r="E79" s="60">
        <v>290.09</v>
      </c>
      <c r="F79" s="61">
        <v>0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67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75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50.02</v>
      </c>
      <c r="D80" s="73">
        <f>ROUND(C80,2)</f>
        <v>50.02</v>
      </c>
      <c r="E80" s="60">
        <v>174.05</v>
      </c>
      <c r="F80" s="61">
        <v>0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67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75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49.98</v>
      </c>
      <c r="D81" s="73">
        <f>ROUND(C81,2)</f>
        <v>49.98</v>
      </c>
      <c r="E81" s="60">
        <v>353.82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67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75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49.92</v>
      </c>
      <c r="D82" s="73">
        <f>ROUND(C82,2)</f>
        <v>49.92</v>
      </c>
      <c r="E82" s="60">
        <v>545.04</v>
      </c>
      <c r="F82" s="61">
        <v>8.77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1.0524</v>
      </c>
      <c r="T82" s="60">
        <f>MIN($T$6/100*F82,200)</f>
        <v>1.3155</v>
      </c>
      <c r="U82" s="60">
        <f>MIN($U$6/100*F82,250)</f>
        <v>1.754</v>
      </c>
      <c r="V82" s="60">
        <v>0.2</v>
      </c>
      <c r="W82" s="60">
        <v>0.2</v>
      </c>
      <c r="X82" s="60">
        <v>0.6</v>
      </c>
      <c r="Y82" s="67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</v>
      </c>
      <c r="AB82" s="75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49.82</v>
      </c>
      <c r="D83" s="73">
        <f>ROUND(C83,2)</f>
        <v>49.82</v>
      </c>
      <c r="E83" s="60">
        <v>800</v>
      </c>
      <c r="F83" s="61">
        <v>8.77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1.0524</v>
      </c>
      <c r="T83" s="60">
        <f>MIN($T$6/100*F83,200)</f>
        <v>1.3155</v>
      </c>
      <c r="U83" s="60">
        <f>MIN($U$6/100*F83,250)</f>
        <v>1.754</v>
      </c>
      <c r="V83" s="60">
        <v>0.2</v>
      </c>
      <c r="W83" s="60">
        <v>0.2</v>
      </c>
      <c r="X83" s="60">
        <v>0.6</v>
      </c>
      <c r="Y83" s="67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</v>
      </c>
      <c r="AB83" s="75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49.97</v>
      </c>
      <c r="D84" s="73">
        <f>ROUND(C84,2)</f>
        <v>49.97</v>
      </c>
      <c r="E84" s="60">
        <v>385.69</v>
      </c>
      <c r="F84" s="61">
        <v>8.77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1.0524</v>
      </c>
      <c r="T84" s="60">
        <f>MIN($T$6/100*F84,200)</f>
        <v>1.3155</v>
      </c>
      <c r="U84" s="60">
        <f>MIN($U$6/100*F84,250)</f>
        <v>1.754</v>
      </c>
      <c r="V84" s="60">
        <v>0.2</v>
      </c>
      <c r="W84" s="60">
        <v>0.2</v>
      </c>
      <c r="X84" s="60">
        <v>0.6</v>
      </c>
      <c r="Y84" s="67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</v>
      </c>
      <c r="AB84" s="75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49.99</v>
      </c>
      <c r="D85" s="73">
        <f>ROUND(C85,2)</f>
        <v>49.99</v>
      </c>
      <c r="E85" s="60">
        <v>321.95</v>
      </c>
      <c r="F85" s="61">
        <v>8.77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1.0524</v>
      </c>
      <c r="T85" s="60">
        <f>MIN($T$6/100*F85,200)</f>
        <v>1.3155</v>
      </c>
      <c r="U85" s="60">
        <f>MIN($U$6/100*F85,250)</f>
        <v>1.754</v>
      </c>
      <c r="V85" s="60">
        <v>0.2</v>
      </c>
      <c r="W85" s="60">
        <v>0.2</v>
      </c>
      <c r="X85" s="60">
        <v>0.6</v>
      </c>
      <c r="Y85" s="67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</v>
      </c>
      <c r="AB85" s="75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49.96</v>
      </c>
      <c r="D86" s="73">
        <f>ROUND(C86,2)</f>
        <v>49.96</v>
      </c>
      <c r="E86" s="60">
        <v>417.56</v>
      </c>
      <c r="F86" s="61">
        <v>8.77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1.0524</v>
      </c>
      <c r="T86" s="60">
        <f>MIN($T$6/100*F86,200)</f>
        <v>1.3155</v>
      </c>
      <c r="U86" s="60">
        <f>MIN($U$6/100*F86,250)</f>
        <v>1.754</v>
      </c>
      <c r="V86" s="60">
        <v>0.2</v>
      </c>
      <c r="W86" s="60">
        <v>0.2</v>
      </c>
      <c r="X86" s="60">
        <v>0.6</v>
      </c>
      <c r="Y86" s="67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</v>
      </c>
      <c r="AB86" s="75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50.01</v>
      </c>
      <c r="D87" s="73">
        <f>ROUND(C87,2)</f>
        <v>50.01</v>
      </c>
      <c r="E87" s="60">
        <v>232.07</v>
      </c>
      <c r="F87" s="61">
        <v>8.77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1.0524</v>
      </c>
      <c r="T87" s="60">
        <f>MIN($T$6/100*F87,200)</f>
        <v>1.3155</v>
      </c>
      <c r="U87" s="60">
        <f>MIN($U$6/100*F87,250)</f>
        <v>1.754</v>
      </c>
      <c r="V87" s="60">
        <v>0.2</v>
      </c>
      <c r="W87" s="60">
        <v>0.2</v>
      </c>
      <c r="X87" s="60">
        <v>0.6</v>
      </c>
      <c r="Y87" s="67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</v>
      </c>
      <c r="AB87" s="75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50.02</v>
      </c>
      <c r="D88" s="73">
        <f>ROUND(C88,2)</f>
        <v>50.02</v>
      </c>
      <c r="E88" s="60">
        <v>174.05</v>
      </c>
      <c r="F88" s="61">
        <v>8.77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1.0524</v>
      </c>
      <c r="T88" s="60">
        <f>MIN($T$6/100*F88,200)</f>
        <v>1.3155</v>
      </c>
      <c r="U88" s="60">
        <f>MIN($U$6/100*F88,250)</f>
        <v>1.754</v>
      </c>
      <c r="V88" s="60">
        <v>0.2</v>
      </c>
      <c r="W88" s="60">
        <v>0.2</v>
      </c>
      <c r="X88" s="60">
        <v>0.6</v>
      </c>
      <c r="Y88" s="67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</v>
      </c>
      <c r="AB88" s="75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49.98</v>
      </c>
      <c r="D89" s="73">
        <f>ROUND(C89,2)</f>
        <v>49.98</v>
      </c>
      <c r="E89" s="60">
        <v>353.82</v>
      </c>
      <c r="F89" s="61">
        <v>8.77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1.0524</v>
      </c>
      <c r="T89" s="60">
        <f>MIN($T$6/100*F89,200)</f>
        <v>1.3155</v>
      </c>
      <c r="U89" s="60">
        <f>MIN($U$6/100*F89,250)</f>
        <v>1.754</v>
      </c>
      <c r="V89" s="60">
        <v>0.2</v>
      </c>
      <c r="W89" s="60">
        <v>0.2</v>
      </c>
      <c r="X89" s="60">
        <v>0.6</v>
      </c>
      <c r="Y89" s="67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</v>
      </c>
      <c r="AB89" s="75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</v>
      </c>
      <c r="D90" s="73">
        <f>ROUND(C90,2)</f>
        <v>49.9</v>
      </c>
      <c r="E90" s="60">
        <v>608.78</v>
      </c>
      <c r="F90" s="61">
        <v>8.77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1.0524</v>
      </c>
      <c r="T90" s="60">
        <f>MIN($T$6/100*F90,200)</f>
        <v>1.3155</v>
      </c>
      <c r="U90" s="60">
        <f>MIN($U$6/100*F90,250)</f>
        <v>1.754</v>
      </c>
      <c r="V90" s="60">
        <v>0.2</v>
      </c>
      <c r="W90" s="60">
        <v>0.2</v>
      </c>
      <c r="X90" s="60">
        <v>0.6</v>
      </c>
      <c r="Y90" s="67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</v>
      </c>
      <c r="AB90" s="75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49.94</v>
      </c>
      <c r="D91" s="73">
        <f>ROUND(C91,2)</f>
        <v>49.94</v>
      </c>
      <c r="E91" s="60">
        <v>481.3</v>
      </c>
      <c r="F91" s="61">
        <v>8.77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1.0524</v>
      </c>
      <c r="T91" s="60">
        <f>MIN($T$6/100*F91,200)</f>
        <v>1.3155</v>
      </c>
      <c r="U91" s="60">
        <f>MIN($U$6/100*F91,250)</f>
        <v>1.754</v>
      </c>
      <c r="V91" s="60">
        <v>0.2</v>
      </c>
      <c r="W91" s="60">
        <v>0.2</v>
      </c>
      <c r="X91" s="60">
        <v>0.6</v>
      </c>
      <c r="Y91" s="67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</v>
      </c>
      <c r="AB91" s="75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49.84</v>
      </c>
      <c r="D92" s="73">
        <f>ROUND(C92,2)</f>
        <v>49.84</v>
      </c>
      <c r="E92" s="60">
        <v>800</v>
      </c>
      <c r="F92" s="61">
        <v>8.77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1.0524</v>
      </c>
      <c r="T92" s="60">
        <f>MIN($T$6/100*F92,200)</f>
        <v>1.3155</v>
      </c>
      <c r="U92" s="60">
        <f>MIN($U$6/100*F92,250)</f>
        <v>1.754</v>
      </c>
      <c r="V92" s="60">
        <v>0.2</v>
      </c>
      <c r="W92" s="60">
        <v>0.2</v>
      </c>
      <c r="X92" s="60">
        <v>0.6</v>
      </c>
      <c r="Y92" s="67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</v>
      </c>
      <c r="AB92" s="75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49.94</v>
      </c>
      <c r="D93" s="73">
        <f>ROUND(C93,2)</f>
        <v>49.94</v>
      </c>
      <c r="E93" s="60">
        <v>481.3</v>
      </c>
      <c r="F93" s="61">
        <v>8.77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1.0524</v>
      </c>
      <c r="T93" s="60">
        <f>MIN($T$6/100*F93,200)</f>
        <v>1.3155</v>
      </c>
      <c r="U93" s="60">
        <f>MIN($U$6/100*F93,250)</f>
        <v>1.754</v>
      </c>
      <c r="V93" s="60">
        <v>0.2</v>
      </c>
      <c r="W93" s="60">
        <v>0.2</v>
      </c>
      <c r="X93" s="60">
        <v>0.6</v>
      </c>
      <c r="Y93" s="67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</v>
      </c>
      <c r="AB93" s="75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49.98</v>
      </c>
      <c r="D94" s="73">
        <f>ROUND(C94,2)</f>
        <v>49.98</v>
      </c>
      <c r="E94" s="60">
        <v>353.82</v>
      </c>
      <c r="F94" s="61">
        <v>8.77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1.0524</v>
      </c>
      <c r="T94" s="60">
        <f>MIN($T$6/100*F94,200)</f>
        <v>1.3155</v>
      </c>
      <c r="U94" s="60">
        <f>MIN($U$6/100*F94,250)</f>
        <v>1.754</v>
      </c>
      <c r="V94" s="60">
        <v>0.2</v>
      </c>
      <c r="W94" s="60">
        <v>0.2</v>
      </c>
      <c r="X94" s="60">
        <v>0.6</v>
      </c>
      <c r="Y94" s="67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</v>
      </c>
      <c r="AB94" s="75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50.01</v>
      </c>
      <c r="D95" s="73">
        <f>ROUND(C95,2)</f>
        <v>50.01</v>
      </c>
      <c r="E95" s="60">
        <v>232.07</v>
      </c>
      <c r="F95" s="61">
        <v>8.77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1.0524</v>
      </c>
      <c r="T95" s="60">
        <f>MIN($T$6/100*F95,200)</f>
        <v>1.3155</v>
      </c>
      <c r="U95" s="60">
        <f>MIN($U$6/100*F95,250)</f>
        <v>1.754</v>
      </c>
      <c r="V95" s="60">
        <v>0.2</v>
      </c>
      <c r="W95" s="60">
        <v>0.2</v>
      </c>
      <c r="X95" s="60">
        <v>0.6</v>
      </c>
      <c r="Y95" s="67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</v>
      </c>
      <c r="AB95" s="75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49.91</v>
      </c>
      <c r="D96" s="73">
        <f>ROUND(C96,2)</f>
        <v>49.91</v>
      </c>
      <c r="E96" s="60">
        <v>576.91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67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75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49.93</v>
      </c>
      <c r="D97" s="73">
        <f>ROUND(C97,2)</f>
        <v>49.93</v>
      </c>
      <c r="E97" s="60">
        <v>513.17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67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75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49.96</v>
      </c>
      <c r="D98" s="73">
        <f>ROUND(C98,2)</f>
        <v>49.96</v>
      </c>
      <c r="E98" s="60">
        <v>417.56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67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75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50.01</v>
      </c>
      <c r="D99" s="73">
        <f>ROUND(C99,2)</f>
        <v>50.01</v>
      </c>
      <c r="E99" s="60">
        <v>232.07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67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75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49.96</v>
      </c>
      <c r="D100" s="73">
        <f>ROUND(C100,2)</f>
        <v>49.96</v>
      </c>
      <c r="E100" s="60">
        <v>417.56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67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75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49.94</v>
      </c>
      <c r="D101" s="73">
        <f>ROUND(C101,2)</f>
        <v>49.94</v>
      </c>
      <c r="E101" s="60">
        <v>481.3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67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75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49.92</v>
      </c>
      <c r="D102" s="73">
        <f>ROUND(C102,2)</f>
        <v>49.92</v>
      </c>
      <c r="E102" s="60">
        <v>545.04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67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75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49.92</v>
      </c>
      <c r="D103" s="98">
        <f>ROUND(C103,2)</f>
        <v>49.92</v>
      </c>
      <c r="E103" s="99">
        <v>545.04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67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6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07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49.97697916666664</v>
      </c>
      <c r="D104" s="110">
        <f>ROUND(C104,2)</f>
        <v>49.98</v>
      </c>
      <c r="E104" s="111">
        <f>AVERAGE(E6:E103)</f>
        <v>338.485625</v>
      </c>
      <c r="F104" s="111">
        <f>AVERAGE(F6:F103)</f>
        <v>1.278958333333333</v>
      </c>
      <c r="G104" s="112">
        <f>SUM(G8:G103)/4</f>
        <v>0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0</v>
      </c>
      <c r="AB104" s="116">
        <f>SUM(AB8:AB103)</f>
        <v>0</v>
      </c>
      <c r="AC104" s="117">
        <f>SUM(AC8:AC103)</f>
        <v>0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58.01700000000001</v>
      </c>
      <c r="AH152" s="86">
        <f>MIN(AG152,$C$2)</f>
        <v>58.01700000000001</v>
      </c>
    </row>
    <row r="153" spans="1:37" customHeight="1" ht="16">
      <c r="AE153" s="16"/>
      <c r="AF153" s="133">
        <f>ROUND((AF152-0.01),2)</f>
        <v>50.03</v>
      </c>
      <c r="AG153" s="134">
        <f>2*$A$2/5</f>
        <v>116.034</v>
      </c>
      <c r="AH153" s="86">
        <f>MIN(AG153,$C$2)</f>
        <v>116.034</v>
      </c>
    </row>
    <row r="154" spans="1:37" customHeight="1" ht="16">
      <c r="AE154" s="16"/>
      <c r="AF154" s="133">
        <f>ROUND((AF153-0.01),2)</f>
        <v>50.02</v>
      </c>
      <c r="AG154" s="134">
        <f>3*$A$2/5</f>
        <v>174.051</v>
      </c>
      <c r="AH154" s="86">
        <f>MIN(AG154,$C$2)</f>
        <v>174.051</v>
      </c>
    </row>
    <row r="155" spans="1:37" customHeight="1" ht="16">
      <c r="AE155" s="16"/>
      <c r="AF155" s="133">
        <f>ROUND((AF154-0.01),2)</f>
        <v>50.01</v>
      </c>
      <c r="AG155" s="134">
        <f>4*$A$2/5</f>
        <v>232.068</v>
      </c>
      <c r="AH155" s="86">
        <f>MIN(AG155,$C$2)</f>
        <v>232.068</v>
      </c>
    </row>
    <row r="156" spans="1:37" customHeight="1" ht="16">
      <c r="AE156" s="16"/>
      <c r="AF156" s="133">
        <f>ROUND((AF155-0.01),2)</f>
        <v>50</v>
      </c>
      <c r="AG156" s="134">
        <f>5*$A$2/5</f>
        <v>290.085</v>
      </c>
      <c r="AH156" s="86">
        <f>MIN(AG156,$C$2)</f>
        <v>290.085</v>
      </c>
    </row>
    <row r="157" spans="1:37" customHeight="1" ht="16">
      <c r="AE157" s="16"/>
      <c r="AF157" s="133">
        <f>ROUND((AF156-0.01),2)</f>
        <v>49.99</v>
      </c>
      <c r="AG157" s="134">
        <f>50+15*$A$2/16</f>
        <v>321.9546875</v>
      </c>
      <c r="AH157" s="86">
        <f>MIN(AG157,$C$2)</f>
        <v>321.9546875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353.824375</v>
      </c>
      <c r="AH158" s="86">
        <f>MIN(AG158,$C$2)</f>
        <v>353.824375</v>
      </c>
    </row>
    <row r="159" spans="1:37" customHeight="1" ht="16">
      <c r="AE159" s="16"/>
      <c r="AF159" s="133">
        <f>ROUND((AF158-0.01),2)</f>
        <v>49.97</v>
      </c>
      <c r="AG159" s="134">
        <f>150+13*$A$2/16</f>
        <v>385.6940625</v>
      </c>
      <c r="AH159" s="86">
        <f>MIN(AG159,$C$2)</f>
        <v>385.6940625</v>
      </c>
    </row>
    <row r="160" spans="1:37" customHeight="1" ht="16">
      <c r="AE160" s="16"/>
      <c r="AF160" s="133">
        <f>ROUND((AF159-0.01),2)</f>
        <v>49.96</v>
      </c>
      <c r="AG160" s="134">
        <f>200+12*$A$2/16</f>
        <v>417.56375</v>
      </c>
      <c r="AH160" s="86">
        <f>MIN(AG160,$C$2)</f>
        <v>417.56375</v>
      </c>
    </row>
    <row r="161" spans="1:37" customHeight="1" ht="16">
      <c r="AE161" s="16"/>
      <c r="AF161" s="133">
        <f>ROUND((AF160-0.01),2)</f>
        <v>49.95</v>
      </c>
      <c r="AG161" s="134">
        <f>250+11*$A$2/16</f>
        <v>449.4334375</v>
      </c>
      <c r="AH161" s="86">
        <f>MIN(AG161,$C$2)</f>
        <v>449.4334375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481.303125</v>
      </c>
      <c r="AH162" s="86">
        <f>MIN(AG162,$C$2)</f>
        <v>481.303125</v>
      </c>
    </row>
    <row r="163" spans="1:37" customHeight="1" ht="16">
      <c r="AE163" s="16"/>
      <c r="AF163" s="133">
        <f>ROUND((AF162-0.01),2)</f>
        <v>49.93</v>
      </c>
      <c r="AG163" s="134">
        <f>350+9*$A$2/16</f>
        <v>513.1728125</v>
      </c>
      <c r="AH163" s="86">
        <f>MIN(AG163,$C$2)</f>
        <v>513.1728125</v>
      </c>
    </row>
    <row r="164" spans="1:37" customHeight="1" ht="15">
      <c r="AE164" s="16"/>
      <c r="AF164" s="133">
        <f>ROUND((AF163-0.01),2)</f>
        <v>49.92</v>
      </c>
      <c r="AG164" s="134">
        <f>400+8*$A$2/16</f>
        <v>545.0425</v>
      </c>
      <c r="AH164" s="135">
        <f>MIN(AG164,$C$2)</f>
        <v>545.0425</v>
      </c>
    </row>
    <row r="165" spans="1:37" customHeight="1" ht="15">
      <c r="AE165" s="16"/>
      <c r="AF165" s="133">
        <f>ROUND((AF164-0.01),2)</f>
        <v>49.91</v>
      </c>
      <c r="AG165" s="134">
        <f>450+7*$A$2/16</f>
        <v>576.9121875000001</v>
      </c>
      <c r="AH165" s="135">
        <f>MIN(AG165,$C$2)</f>
        <v>576.9121875000001</v>
      </c>
    </row>
    <row r="166" spans="1:37" customHeight="1" ht="15">
      <c r="AE166" s="16"/>
      <c r="AF166" s="133">
        <f>ROUND((AF165-0.01),2)</f>
        <v>49.9</v>
      </c>
      <c r="AG166" s="134">
        <f>500+6*$A$2/16</f>
        <v>608.781875</v>
      </c>
      <c r="AH166" s="135">
        <f>MIN(AG166,$C$2)</f>
        <v>608.781875</v>
      </c>
    </row>
    <row r="167" spans="1:37" customHeight="1" ht="15">
      <c r="AE167" s="16"/>
      <c r="AF167" s="133">
        <f>ROUND((AF166-0.01),2)</f>
        <v>49.89</v>
      </c>
      <c r="AG167" s="134">
        <f>550+5*$A$2/16</f>
        <v>640.6515625</v>
      </c>
      <c r="AH167" s="135">
        <f>MIN(AG167,$C$2)</f>
        <v>640.6515625</v>
      </c>
    </row>
    <row r="168" spans="1:37" customHeight="1" ht="15">
      <c r="AE168" s="16"/>
      <c r="AF168" s="133">
        <f>ROUND((AF167-0.01),2)</f>
        <v>49.88</v>
      </c>
      <c r="AG168" s="134">
        <f>600+4*$A$2/16</f>
        <v>672.52125</v>
      </c>
      <c r="AH168" s="135">
        <f>MIN(AG168,$C$2)</f>
        <v>672.52125</v>
      </c>
    </row>
    <row r="169" spans="1:37" customHeight="1" ht="15">
      <c r="AE169" s="16"/>
      <c r="AF169" s="133">
        <f>ROUND((AF168-0.01),2)</f>
        <v>49.87</v>
      </c>
      <c r="AG169" s="134">
        <f>650+3*$A$2/16</f>
        <v>704.3909375000001</v>
      </c>
      <c r="AH169" s="135">
        <f>MIN(AG169,$C$2)</f>
        <v>704.3909375000001</v>
      </c>
    </row>
    <row r="170" spans="1:37" customHeight="1" ht="15">
      <c r="AE170" s="16"/>
      <c r="AF170" s="133">
        <f>ROUND((AF169-0.01),2)</f>
        <v>49.86</v>
      </c>
      <c r="AG170" s="134">
        <f>700+2*$A$2/16</f>
        <v>736.260625</v>
      </c>
      <c r="AH170" s="135">
        <f>MIN(AG170,$C$2)</f>
        <v>736.260625</v>
      </c>
    </row>
    <row r="171" spans="1:37" customHeight="1" ht="15">
      <c r="AE171" s="16"/>
      <c r="AF171" s="133">
        <f>ROUND((AF170-0.01),2)</f>
        <v>49.85</v>
      </c>
      <c r="AG171" s="134">
        <f>750+1*$A$2/16</f>
        <v>768.1303124999999</v>
      </c>
      <c r="AH171" s="135">
        <f>MIN(AG171,$C$2)</f>
        <v>768.1303124999999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cols>
    <col min="18" max="18" width="18.1640625" customWidth="true" style="0"/>
    <col min="25" max="25" width="17.5" customWidth="true" style="0"/>
    <col min="26" max="26" width="16.6640625" customWidth="true" style="0"/>
  </cols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287.063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13.207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4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57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49.94</v>
      </c>
      <c r="D8" s="59">
        <f>ROUND(C8,2)</f>
        <v>49.94</v>
      </c>
      <c r="E8" s="60">
        <v>479.41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138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49.95</v>
      </c>
      <c r="D9" s="73">
        <f>ROUND(C9,2)</f>
        <v>49.95</v>
      </c>
      <c r="E9" s="60">
        <v>447.36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138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49.99</v>
      </c>
      <c r="D10" s="73">
        <f>ROUND(C10,2)</f>
        <v>49.99</v>
      </c>
      <c r="E10" s="60">
        <v>319.12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138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50.01</v>
      </c>
      <c r="D11" s="73">
        <f>ROUND(C11,2)</f>
        <v>50.01</v>
      </c>
      <c r="E11" s="60">
        <v>229.65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138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</v>
      </c>
      <c r="D12" s="73">
        <f>ROUND(C12,2)</f>
        <v>50</v>
      </c>
      <c r="E12" s="60">
        <v>287.06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138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49.99</v>
      </c>
      <c r="D13" s="73">
        <f>ROUND(C13,2)</f>
        <v>49.99</v>
      </c>
      <c r="E13" s="60">
        <v>319.12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138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49.97</v>
      </c>
      <c r="D14" s="73">
        <f>ROUND(C14,2)</f>
        <v>49.97</v>
      </c>
      <c r="E14" s="60">
        <v>383.24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138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</v>
      </c>
      <c r="D15" s="73">
        <f>ROUND(C15,2)</f>
        <v>50</v>
      </c>
      <c r="E15" s="60">
        <v>287.06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138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49.97</v>
      </c>
      <c r="D16" s="73">
        <f>ROUND(C16,2)</f>
        <v>49.97</v>
      </c>
      <c r="E16" s="60">
        <v>383.24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138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49.95</v>
      </c>
      <c r="D17" s="73">
        <f>ROUND(C17,2)</f>
        <v>49.95</v>
      </c>
      <c r="E17" s="60">
        <v>447.36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138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49.97</v>
      </c>
      <c r="D18" s="73">
        <f>ROUND(C18,2)</f>
        <v>49.97</v>
      </c>
      <c r="E18" s="60">
        <v>383.24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138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49.95</v>
      </c>
      <c r="D19" s="73">
        <f>ROUND(C19,2)</f>
        <v>49.95</v>
      </c>
      <c r="E19" s="60">
        <v>447.36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138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49.96</v>
      </c>
      <c r="D20" s="73">
        <f>ROUND(C20,2)</f>
        <v>49.96</v>
      </c>
      <c r="E20" s="60">
        <v>415.3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138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49.98</v>
      </c>
      <c r="D21" s="73">
        <f>ROUND(C21,2)</f>
        <v>49.98</v>
      </c>
      <c r="E21" s="60">
        <v>351.18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138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49.94</v>
      </c>
      <c r="D22" s="73">
        <f>ROUND(C22,2)</f>
        <v>49.94</v>
      </c>
      <c r="E22" s="60">
        <v>479.41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138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49.99</v>
      </c>
      <c r="D23" s="73">
        <f>ROUND(C23,2)</f>
        <v>49.99</v>
      </c>
      <c r="E23" s="60">
        <v>319.12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138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49.93</v>
      </c>
      <c r="D24" s="73">
        <f>ROUND(C24,2)</f>
        <v>49.93</v>
      </c>
      <c r="E24" s="60">
        <v>511.47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138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50.03</v>
      </c>
      <c r="D25" s="73">
        <f>ROUND(C25,2)</f>
        <v>50.03</v>
      </c>
      <c r="E25" s="60">
        <v>114.83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138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50.04</v>
      </c>
      <c r="D26" s="73">
        <f>ROUND(C26,2)</f>
        <v>50.04</v>
      </c>
      <c r="E26" s="60">
        <v>57.41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138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50.04</v>
      </c>
      <c r="D27" s="73">
        <f>ROUND(C27,2)</f>
        <v>50.04</v>
      </c>
      <c r="E27" s="60">
        <v>57.41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138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49.97</v>
      </c>
      <c r="D28" s="73">
        <f>ROUND(C28,2)</f>
        <v>49.97</v>
      </c>
      <c r="E28" s="60">
        <v>383.24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138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49.93</v>
      </c>
      <c r="D29" s="73">
        <f>ROUND(C29,2)</f>
        <v>49.93</v>
      </c>
      <c r="E29" s="60">
        <v>511.47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138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49.93</v>
      </c>
      <c r="D30" s="73">
        <f>ROUND(C30,2)</f>
        <v>49.93</v>
      </c>
      <c r="E30" s="60">
        <v>511.47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138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49.9</v>
      </c>
      <c r="D31" s="73">
        <f>ROUND(C31,2)</f>
        <v>49.9</v>
      </c>
      <c r="E31" s="60">
        <v>607.65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138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49.91</v>
      </c>
      <c r="D32" s="73">
        <f>ROUND(C32,2)</f>
        <v>49.91</v>
      </c>
      <c r="E32" s="60">
        <v>575.59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138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49.93</v>
      </c>
      <c r="D33" s="73">
        <f>ROUND(C33,2)</f>
        <v>49.93</v>
      </c>
      <c r="E33" s="60">
        <v>511.47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138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49.86</v>
      </c>
      <c r="D34" s="73">
        <f>ROUND(C34,2)</f>
        <v>49.86</v>
      </c>
      <c r="E34" s="60">
        <v>735.88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138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49.86</v>
      </c>
      <c r="D35" s="73">
        <f>ROUND(C35,2)</f>
        <v>49.86</v>
      </c>
      <c r="E35" s="60">
        <v>735.88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138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49.94</v>
      </c>
      <c r="D36" s="73">
        <f>ROUND(C36,2)</f>
        <v>49.94</v>
      </c>
      <c r="E36" s="60">
        <v>479.41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138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49.93</v>
      </c>
      <c r="D37" s="73">
        <f>ROUND(C37,2)</f>
        <v>49.93</v>
      </c>
      <c r="E37" s="60">
        <v>511.47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138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49.98</v>
      </c>
      <c r="D38" s="73">
        <f>ROUND(C38,2)</f>
        <v>49.98</v>
      </c>
      <c r="E38" s="60">
        <v>351.18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138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50.03</v>
      </c>
      <c r="D39" s="73">
        <f>ROUND(C39,2)</f>
        <v>50.03</v>
      </c>
      <c r="E39" s="60">
        <v>114.83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138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49.96</v>
      </c>
      <c r="D40" s="73">
        <f>ROUND(C40,2)</f>
        <v>49.96</v>
      </c>
      <c r="E40" s="60">
        <v>415.3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138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49.98</v>
      </c>
      <c r="D41" s="73">
        <f>ROUND(C41,2)</f>
        <v>49.98</v>
      </c>
      <c r="E41" s="60">
        <v>351.18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138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49.95</v>
      </c>
      <c r="D42" s="73">
        <f>ROUND(C42,2)</f>
        <v>49.95</v>
      </c>
      <c r="E42" s="60">
        <v>447.36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138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50.01</v>
      </c>
      <c r="D43" s="73">
        <f>ROUND(C43,2)</f>
        <v>50.01</v>
      </c>
      <c r="E43" s="60">
        <v>229.65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138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49.95</v>
      </c>
      <c r="D44" s="73">
        <f>ROUND(C44,2)</f>
        <v>49.95</v>
      </c>
      <c r="E44" s="60">
        <v>447.36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138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49.85</v>
      </c>
      <c r="D45" s="73">
        <f>ROUND(C45,2)</f>
        <v>49.85</v>
      </c>
      <c r="E45" s="60">
        <v>767.9400000000001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138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49.92</v>
      </c>
      <c r="D46" s="73">
        <f>ROUND(C46,2)</f>
        <v>49.92</v>
      </c>
      <c r="E46" s="60">
        <v>543.53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138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50.03</v>
      </c>
      <c r="D47" s="73">
        <f>ROUND(C47,2)</f>
        <v>50.03</v>
      </c>
      <c r="E47" s="60">
        <v>114.83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138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50.05</v>
      </c>
      <c r="D48" s="73">
        <f>ROUND(C48,2)</f>
        <v>50.05</v>
      </c>
      <c r="E48" s="60">
        <v>0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138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50.02</v>
      </c>
      <c r="D49" s="73">
        <f>ROUND(C49,2)</f>
        <v>50.02</v>
      </c>
      <c r="E49" s="60">
        <v>172.24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138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50.02</v>
      </c>
      <c r="D50" s="73">
        <f>ROUND(C50,2)</f>
        <v>50.02</v>
      </c>
      <c r="E50" s="60">
        <v>172.24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138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50.04</v>
      </c>
      <c r="D51" s="73">
        <f>ROUND(C51,2)</f>
        <v>50.04</v>
      </c>
      <c r="E51" s="60">
        <v>57.41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138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50.03</v>
      </c>
      <c r="D52" s="73">
        <f>ROUND(C52,2)</f>
        <v>50.03</v>
      </c>
      <c r="E52" s="60">
        <v>114.83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138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50.03</v>
      </c>
      <c r="D53" s="73">
        <f>ROUND(C53,2)</f>
        <v>50.03</v>
      </c>
      <c r="E53" s="60">
        <v>114.83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138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50.01</v>
      </c>
      <c r="D54" s="73">
        <f>ROUND(C54,2)</f>
        <v>50.01</v>
      </c>
      <c r="E54" s="60">
        <v>229.65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138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50.01</v>
      </c>
      <c r="D55" s="73">
        <f>ROUND(C55,2)</f>
        <v>50.01</v>
      </c>
      <c r="E55" s="60">
        <v>229.65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138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49.99</v>
      </c>
      <c r="D56" s="73">
        <f>ROUND(C56,2)</f>
        <v>49.99</v>
      </c>
      <c r="E56" s="60">
        <v>319.12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138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50.01</v>
      </c>
      <c r="D57" s="73">
        <f>ROUND(C57,2)</f>
        <v>50.01</v>
      </c>
      <c r="E57" s="60">
        <v>229.65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138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49.97</v>
      </c>
      <c r="D58" s="73">
        <f>ROUND(C58,2)</f>
        <v>49.97</v>
      </c>
      <c r="E58" s="60">
        <v>383.24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138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50.02</v>
      </c>
      <c r="D59" s="73">
        <f>ROUND(C59,2)</f>
        <v>50.02</v>
      </c>
      <c r="E59" s="60">
        <v>172.24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138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50.05</v>
      </c>
      <c r="D60" s="73">
        <f>ROUND(C60,2)</f>
        <v>50.05</v>
      </c>
      <c r="E60" s="60">
        <v>0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138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50.04</v>
      </c>
      <c r="D61" s="73">
        <f>ROUND(C61,2)</f>
        <v>50.04</v>
      </c>
      <c r="E61" s="60">
        <v>57.41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138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50.02</v>
      </c>
      <c r="D62" s="73">
        <f>ROUND(C62,2)</f>
        <v>50.02</v>
      </c>
      <c r="E62" s="60">
        <v>172.24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138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50.02</v>
      </c>
      <c r="D63" s="73">
        <f>ROUND(C63,2)</f>
        <v>50.02</v>
      </c>
      <c r="E63" s="60">
        <v>172.24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138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50.04</v>
      </c>
      <c r="D64" s="73">
        <f>ROUND(C64,2)</f>
        <v>50.04</v>
      </c>
      <c r="E64" s="60">
        <v>57.41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138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49.96</v>
      </c>
      <c r="D65" s="73">
        <f>ROUND(C65,2)</f>
        <v>49.96</v>
      </c>
      <c r="E65" s="60">
        <v>415.3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138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49.93</v>
      </c>
      <c r="D66" s="73">
        <f>ROUND(C66,2)</f>
        <v>49.93</v>
      </c>
      <c r="E66" s="60">
        <v>511.47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138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50.01</v>
      </c>
      <c r="D67" s="73">
        <f>ROUND(C67,2)</f>
        <v>50.01</v>
      </c>
      <c r="E67" s="60">
        <v>229.65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138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49.97</v>
      </c>
      <c r="D68" s="73">
        <f>ROUND(C68,2)</f>
        <v>49.97</v>
      </c>
      <c r="E68" s="60">
        <v>383.24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138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49.92</v>
      </c>
      <c r="D69" s="73">
        <f>ROUND(C69,2)</f>
        <v>49.92</v>
      </c>
      <c r="E69" s="60">
        <v>543.53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138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50.03</v>
      </c>
      <c r="D70" s="73">
        <f>ROUND(C70,2)</f>
        <v>50.03</v>
      </c>
      <c r="E70" s="60">
        <v>114.83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138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50.03</v>
      </c>
      <c r="D71" s="73">
        <f>ROUND(C71,2)</f>
        <v>50.03</v>
      </c>
      <c r="E71" s="60">
        <v>114.83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138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50.03</v>
      </c>
      <c r="D72" s="73">
        <f>ROUND(C72,2)</f>
        <v>50.03</v>
      </c>
      <c r="E72" s="60">
        <v>114.83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138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50.03</v>
      </c>
      <c r="D73" s="73">
        <f>ROUND(C73,2)</f>
        <v>50.03</v>
      </c>
      <c r="E73" s="60">
        <v>114.83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138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49.98</v>
      </c>
      <c r="D74" s="73">
        <f>ROUND(C74,2)</f>
        <v>49.98</v>
      </c>
      <c r="E74" s="60">
        <v>351.18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138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49.94</v>
      </c>
      <c r="D75" s="73">
        <f>ROUND(C75,2)</f>
        <v>49.94</v>
      </c>
      <c r="E75" s="60">
        <v>479.41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138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49.98</v>
      </c>
      <c r="D76" s="73">
        <f>ROUND(C76,2)</f>
        <v>49.98</v>
      </c>
      <c r="E76" s="60">
        <v>351.18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138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49.94</v>
      </c>
      <c r="D77" s="73">
        <f>ROUND(C77,2)</f>
        <v>49.94</v>
      </c>
      <c r="E77" s="60">
        <v>479.41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138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49.97</v>
      </c>
      <c r="D78" s="73">
        <f>ROUND(C78,2)</f>
        <v>49.97</v>
      </c>
      <c r="E78" s="60">
        <v>383.24</v>
      </c>
      <c r="F78" s="61">
        <v>0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138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49.99</v>
      </c>
      <c r="D79" s="73">
        <f>ROUND(C79,2)</f>
        <v>49.99</v>
      </c>
      <c r="E79" s="60">
        <v>319.12</v>
      </c>
      <c r="F79" s="61">
        <v>0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138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50.05</v>
      </c>
      <c r="D80" s="73">
        <f>ROUND(C80,2)</f>
        <v>50.05</v>
      </c>
      <c r="E80" s="60">
        <v>0</v>
      </c>
      <c r="F80" s="61">
        <v>0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138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49.99</v>
      </c>
      <c r="D81" s="73">
        <f>ROUND(C81,2)</f>
        <v>49.99</v>
      </c>
      <c r="E81" s="60">
        <v>319.12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138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49.98</v>
      </c>
      <c r="D82" s="73">
        <f>ROUND(C82,2)</f>
        <v>49.98</v>
      </c>
      <c r="E82" s="60">
        <v>351.18</v>
      </c>
      <c r="F82" s="61">
        <v>8.77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1.0524</v>
      </c>
      <c r="T82" s="60">
        <f>MIN($T$6/100*F82,200)</f>
        <v>1.3155</v>
      </c>
      <c r="U82" s="60">
        <f>MIN($U$6/100*F82,250)</f>
        <v>1.754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138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49.94</v>
      </c>
      <c r="D83" s="73">
        <f>ROUND(C83,2)</f>
        <v>49.94</v>
      </c>
      <c r="E83" s="60">
        <v>479.41</v>
      </c>
      <c r="F83" s="61">
        <v>8.77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1.0524</v>
      </c>
      <c r="T83" s="60">
        <f>MIN($T$6/100*F83,200)</f>
        <v>1.3155</v>
      </c>
      <c r="U83" s="60">
        <f>MIN($U$6/100*F83,250)</f>
        <v>1.754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138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50.04</v>
      </c>
      <c r="D84" s="73">
        <f>ROUND(C84,2)</f>
        <v>50.04</v>
      </c>
      <c r="E84" s="60">
        <v>57.41</v>
      </c>
      <c r="F84" s="61">
        <v>8.77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1.0524</v>
      </c>
      <c r="T84" s="60">
        <f>MIN($T$6/100*F84,200)</f>
        <v>1.3155</v>
      </c>
      <c r="U84" s="60">
        <f>MIN($U$6/100*F84,250)</f>
        <v>1.754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138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50.01</v>
      </c>
      <c r="D85" s="73">
        <f>ROUND(C85,2)</f>
        <v>50.01</v>
      </c>
      <c r="E85" s="60">
        <v>229.65</v>
      </c>
      <c r="F85" s="61">
        <v>8.77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1.0524</v>
      </c>
      <c r="T85" s="60">
        <f>MIN($T$6/100*F85,200)</f>
        <v>1.3155</v>
      </c>
      <c r="U85" s="60">
        <f>MIN($U$6/100*F85,250)</f>
        <v>1.754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138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50.01</v>
      </c>
      <c r="D86" s="73">
        <f>ROUND(C86,2)</f>
        <v>50.01</v>
      </c>
      <c r="E86" s="60">
        <v>229.65</v>
      </c>
      <c r="F86" s="61">
        <v>8.77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1.0524</v>
      </c>
      <c r="T86" s="60">
        <f>MIN($T$6/100*F86,200)</f>
        <v>1.3155</v>
      </c>
      <c r="U86" s="60">
        <f>MIN($U$6/100*F86,250)</f>
        <v>1.754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138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49.98</v>
      </c>
      <c r="D87" s="73">
        <f>ROUND(C87,2)</f>
        <v>49.98</v>
      </c>
      <c r="E87" s="60">
        <v>351.18</v>
      </c>
      <c r="F87" s="61">
        <v>8.77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1.0524</v>
      </c>
      <c r="T87" s="60">
        <f>MIN($T$6/100*F87,200)</f>
        <v>1.3155</v>
      </c>
      <c r="U87" s="60">
        <f>MIN($U$6/100*F87,250)</f>
        <v>1.754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138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49.96</v>
      </c>
      <c r="D88" s="73">
        <f>ROUND(C88,2)</f>
        <v>49.96</v>
      </c>
      <c r="E88" s="60">
        <v>415.3</v>
      </c>
      <c r="F88" s="61">
        <v>8.77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1.0524</v>
      </c>
      <c r="T88" s="60">
        <f>MIN($T$6/100*F88,200)</f>
        <v>1.3155</v>
      </c>
      <c r="U88" s="60">
        <f>MIN($U$6/100*F88,250)</f>
        <v>1.754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138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49.92</v>
      </c>
      <c r="D89" s="73">
        <f>ROUND(C89,2)</f>
        <v>49.92</v>
      </c>
      <c r="E89" s="60">
        <v>543.53</v>
      </c>
      <c r="F89" s="61">
        <v>8.77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1.0524</v>
      </c>
      <c r="T89" s="60">
        <f>MIN($T$6/100*F89,200)</f>
        <v>1.3155</v>
      </c>
      <c r="U89" s="60">
        <f>MIN($U$6/100*F89,250)</f>
        <v>1.754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138">
        <f>IF(AND(C89&gt;=50.1,G89&lt;0),($A$2)*ABS(G89)/40000,0)</f>
        <v>0</v>
      </c>
      <c r="AA89" s="67">
        <f>R89+Y89+Z89</f>
        <v>0</v>
      </c>
      <c r="AB89" s="139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49.92</v>
      </c>
      <c r="D90" s="73">
        <f>ROUND(C90,2)</f>
        <v>49.92</v>
      </c>
      <c r="E90" s="60">
        <v>543.53</v>
      </c>
      <c r="F90" s="61">
        <v>8.77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1.0524</v>
      </c>
      <c r="T90" s="60">
        <f>MIN($T$6/100*F90,200)</f>
        <v>1.3155</v>
      </c>
      <c r="U90" s="60">
        <f>MIN($U$6/100*F90,250)</f>
        <v>1.754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138">
        <f>IF(AND(C90&gt;=50.1,G90&lt;0),($A$2)*ABS(G90)/40000,0)</f>
        <v>0</v>
      </c>
      <c r="AA90" s="67">
        <f>R90+Y90+Z90</f>
        <v>0</v>
      </c>
      <c r="AB90" s="139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49.88</v>
      </c>
      <c r="D91" s="73">
        <f>ROUND(C91,2)</f>
        <v>49.88</v>
      </c>
      <c r="E91" s="60">
        <v>671.77</v>
      </c>
      <c r="F91" s="61">
        <v>8.77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1.0524</v>
      </c>
      <c r="T91" s="60">
        <f>MIN($T$6/100*F91,200)</f>
        <v>1.3155</v>
      </c>
      <c r="U91" s="60">
        <f>MIN($U$6/100*F91,250)</f>
        <v>1.754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138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49.78</v>
      </c>
      <c r="D92" s="73">
        <f>ROUND(C92,2)</f>
        <v>49.78</v>
      </c>
      <c r="E92" s="60">
        <v>800</v>
      </c>
      <c r="F92" s="61">
        <v>8.77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1.0524</v>
      </c>
      <c r="T92" s="60">
        <f>MIN($T$6/100*F92,200)</f>
        <v>1.3155</v>
      </c>
      <c r="U92" s="60">
        <f>MIN($U$6/100*F92,250)</f>
        <v>1.754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138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49.9</v>
      </c>
      <c r="D93" s="73">
        <f>ROUND(C93,2)</f>
        <v>49.9</v>
      </c>
      <c r="E93" s="60">
        <v>607.65</v>
      </c>
      <c r="F93" s="61">
        <v>8.77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1.0524</v>
      </c>
      <c r="T93" s="60">
        <f>MIN($T$6/100*F93,200)</f>
        <v>1.3155</v>
      </c>
      <c r="U93" s="60">
        <f>MIN($U$6/100*F93,250)</f>
        <v>1.754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138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50.05</v>
      </c>
      <c r="D94" s="73">
        <f>ROUND(C94,2)</f>
        <v>50.05</v>
      </c>
      <c r="E94" s="60">
        <v>0</v>
      </c>
      <c r="F94" s="61">
        <v>8.77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1.0524</v>
      </c>
      <c r="T94" s="60">
        <f>MIN($T$6/100*F94,200)</f>
        <v>1.3155</v>
      </c>
      <c r="U94" s="60">
        <f>MIN($U$6/100*F94,250)</f>
        <v>1.754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138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50.1</v>
      </c>
      <c r="D95" s="73">
        <f>ROUND(C95,2)</f>
        <v>50.1</v>
      </c>
      <c r="E95" s="60">
        <v>0</v>
      </c>
      <c r="F95" s="61">
        <v>8.77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1.0524</v>
      </c>
      <c r="T95" s="60">
        <f>MIN($T$6/100*F95,200)</f>
        <v>1.3155</v>
      </c>
      <c r="U95" s="60">
        <f>MIN($U$6/100*F95,250)</f>
        <v>1.754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138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49.99</v>
      </c>
      <c r="D96" s="73">
        <f>ROUND(C96,2)</f>
        <v>49.99</v>
      </c>
      <c r="E96" s="60">
        <v>319.12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138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50.02</v>
      </c>
      <c r="D97" s="73">
        <f>ROUND(C97,2)</f>
        <v>50.02</v>
      </c>
      <c r="E97" s="60">
        <v>172.24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138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50.01</v>
      </c>
      <c r="D98" s="73">
        <f>ROUND(C98,2)</f>
        <v>50.01</v>
      </c>
      <c r="E98" s="60">
        <v>229.65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138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50.02</v>
      </c>
      <c r="D99" s="73">
        <f>ROUND(C99,2)</f>
        <v>50.02</v>
      </c>
      <c r="E99" s="60">
        <v>172.24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138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49.96</v>
      </c>
      <c r="D100" s="73">
        <f>ROUND(C100,2)</f>
        <v>49.96</v>
      </c>
      <c r="E100" s="60">
        <v>415.3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138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49.95</v>
      </c>
      <c r="D101" s="73">
        <f>ROUND(C101,2)</f>
        <v>49.95</v>
      </c>
      <c r="E101" s="60">
        <v>447.36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138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49.95</v>
      </c>
      <c r="D102" s="73">
        <f>ROUND(C102,2)</f>
        <v>49.95</v>
      </c>
      <c r="E102" s="60">
        <v>447.36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138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49.95</v>
      </c>
      <c r="D103" s="98">
        <f>ROUND(C103,2)</f>
        <v>49.95</v>
      </c>
      <c r="E103" s="99">
        <v>447.36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138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49.97770833333336</v>
      </c>
      <c r="D104" s="110">
        <f>ROUND(C104,2)</f>
        <v>49.98</v>
      </c>
      <c r="E104" s="111">
        <f>AVERAGE(E6:E103)</f>
        <v>332.0468750000003</v>
      </c>
      <c r="F104" s="111">
        <f>AVERAGE(F6:F103)</f>
        <v>1.278958333333333</v>
      </c>
      <c r="G104" s="112">
        <f>SUM(G8:G103)/4</f>
        <v>0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0</v>
      </c>
      <c r="AB104" s="116">
        <f>SUM(AB8:AB103)</f>
        <v>0</v>
      </c>
      <c r="AC104" s="117">
        <f>SUM(AC8:AC103)</f>
        <v>0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57.4126</v>
      </c>
      <c r="AH152" s="86">
        <f>MIN(AG152,$C$2)</f>
        <v>57.4126</v>
      </c>
    </row>
    <row r="153" spans="1:37" customHeight="1" ht="16">
      <c r="AE153" s="16"/>
      <c r="AF153" s="133">
        <f>ROUND((AF152-0.01),2)</f>
        <v>50.03</v>
      </c>
      <c r="AG153" s="134">
        <f>2*$A$2/5</f>
        <v>114.8252</v>
      </c>
      <c r="AH153" s="86">
        <f>MIN(AG153,$C$2)</f>
        <v>114.8252</v>
      </c>
    </row>
    <row r="154" spans="1:37" customHeight="1" ht="16">
      <c r="AE154" s="16"/>
      <c r="AF154" s="133">
        <f>ROUND((AF153-0.01),2)</f>
        <v>50.02</v>
      </c>
      <c r="AG154" s="134">
        <f>3*$A$2/5</f>
        <v>172.2378</v>
      </c>
      <c r="AH154" s="86">
        <f>MIN(AG154,$C$2)</f>
        <v>172.2378</v>
      </c>
    </row>
    <row r="155" spans="1:37" customHeight="1" ht="16">
      <c r="AE155" s="16"/>
      <c r="AF155" s="133">
        <f>ROUND((AF154-0.01),2)</f>
        <v>50.01</v>
      </c>
      <c r="AG155" s="134">
        <f>4*$A$2/5</f>
        <v>229.6504</v>
      </c>
      <c r="AH155" s="86">
        <f>MIN(AG155,$C$2)</f>
        <v>229.6504</v>
      </c>
    </row>
    <row r="156" spans="1:37" customHeight="1" ht="16">
      <c r="AE156" s="16"/>
      <c r="AF156" s="133">
        <f>ROUND((AF155-0.01),2)</f>
        <v>50</v>
      </c>
      <c r="AG156" s="134">
        <f>5*$A$2/5</f>
        <v>287.063</v>
      </c>
      <c r="AH156" s="86">
        <f>MIN(AG156,$C$2)</f>
        <v>287.063</v>
      </c>
    </row>
    <row r="157" spans="1:37" customHeight="1" ht="16">
      <c r="AE157" s="16"/>
      <c r="AF157" s="133">
        <f>ROUND((AF156-0.01),2)</f>
        <v>49.99</v>
      </c>
      <c r="AG157" s="134">
        <f>50+15*$A$2/16</f>
        <v>319.1215625</v>
      </c>
      <c r="AH157" s="86">
        <f>MIN(AG157,$C$2)</f>
        <v>319.1215625</v>
      </c>
    </row>
    <row r="158" spans="1:37" customHeight="1" ht="16">
      <c r="AE158" s="16"/>
      <c r="AF158" s="133">
        <f>ROUND((AF157-0.01),2)</f>
        <v>49.98</v>
      </c>
      <c r="AG158" s="134">
        <f>100+14*$A$2/16</f>
        <v>351.180125</v>
      </c>
      <c r="AH158" s="86">
        <f>MIN(AG158,$C$2)</f>
        <v>351.180125</v>
      </c>
    </row>
    <row r="159" spans="1:37" customHeight="1" ht="16">
      <c r="AE159" s="16"/>
      <c r="AF159" s="133">
        <f>ROUND((AF158-0.01),2)</f>
        <v>49.97</v>
      </c>
      <c r="AG159" s="134">
        <f>150+13*$A$2/16</f>
        <v>383.2386875</v>
      </c>
      <c r="AH159" s="86">
        <f>MIN(AG159,$C$2)</f>
        <v>383.2386875</v>
      </c>
    </row>
    <row r="160" spans="1:37" customHeight="1" ht="16">
      <c r="AE160" s="16"/>
      <c r="AF160" s="133">
        <f>ROUND((AF159-0.01),2)</f>
        <v>49.96</v>
      </c>
      <c r="AG160" s="134">
        <f>200+12*$A$2/16</f>
        <v>415.29725</v>
      </c>
      <c r="AH160" s="86">
        <f>MIN(AG160,$C$2)</f>
        <v>415.29725</v>
      </c>
    </row>
    <row r="161" spans="1:37" customHeight="1" ht="16">
      <c r="AE161" s="16"/>
      <c r="AF161" s="133">
        <f>ROUND((AF160-0.01),2)</f>
        <v>49.95</v>
      </c>
      <c r="AG161" s="134">
        <f>250+11*$A$2/16</f>
        <v>447.3558125</v>
      </c>
      <c r="AH161" s="86">
        <f>MIN(AG161,$C$2)</f>
        <v>447.3558125</v>
      </c>
    </row>
    <row r="162" spans="1:37" customHeight="1" ht="16">
      <c r="AE162" s="16"/>
      <c r="AF162" s="133">
        <f>ROUND((AF161-0.01),2)</f>
        <v>49.94</v>
      </c>
      <c r="AG162" s="134">
        <f>300+10*$A$2/16</f>
        <v>479.414375</v>
      </c>
      <c r="AH162" s="86">
        <f>MIN(AG162,$C$2)</f>
        <v>479.414375</v>
      </c>
    </row>
    <row r="163" spans="1:37" customHeight="1" ht="16">
      <c r="AE163" s="16"/>
      <c r="AF163" s="133">
        <f>ROUND((AF162-0.01),2)</f>
        <v>49.93</v>
      </c>
      <c r="AG163" s="134">
        <f>350+9*$A$2/16</f>
        <v>511.4729375</v>
      </c>
      <c r="AH163" s="86">
        <f>MIN(AG163,$C$2)</f>
        <v>511.4729375</v>
      </c>
    </row>
    <row r="164" spans="1:37" customHeight="1" ht="15">
      <c r="AE164" s="16"/>
      <c r="AF164" s="133">
        <f>ROUND((AF163-0.01),2)</f>
        <v>49.92</v>
      </c>
      <c r="AG164" s="134">
        <f>400+8*$A$2/16</f>
        <v>543.5315000000001</v>
      </c>
      <c r="AH164" s="135">
        <f>MIN(AG164,$C$2)</f>
        <v>543.5315000000001</v>
      </c>
    </row>
    <row r="165" spans="1:37" customHeight="1" ht="15">
      <c r="AE165" s="16"/>
      <c r="AF165" s="133">
        <f>ROUND((AF164-0.01),2)</f>
        <v>49.91</v>
      </c>
      <c r="AG165" s="134">
        <f>450+7*$A$2/16</f>
        <v>575.5900624999999</v>
      </c>
      <c r="AH165" s="135">
        <f>MIN(AG165,$C$2)</f>
        <v>575.5900624999999</v>
      </c>
    </row>
    <row r="166" spans="1:37" customHeight="1" ht="15">
      <c r="AE166" s="16"/>
      <c r="AF166" s="133">
        <f>ROUND((AF165-0.01),2)</f>
        <v>49.9</v>
      </c>
      <c r="AG166" s="134">
        <f>500+6*$A$2/16</f>
        <v>607.648625</v>
      </c>
      <c r="AH166" s="135">
        <f>MIN(AG166,$C$2)</f>
        <v>607.648625</v>
      </c>
    </row>
    <row r="167" spans="1:37" customHeight="1" ht="15">
      <c r="AE167" s="16"/>
      <c r="AF167" s="133">
        <f>ROUND((AF166-0.01),2)</f>
        <v>49.89</v>
      </c>
      <c r="AG167" s="134">
        <f>550+5*$A$2/16</f>
        <v>639.7071875</v>
      </c>
      <c r="AH167" s="135">
        <f>MIN(AG167,$C$2)</f>
        <v>639.7071875</v>
      </c>
    </row>
    <row r="168" spans="1:37" customHeight="1" ht="15">
      <c r="AE168" s="16"/>
      <c r="AF168" s="133">
        <f>ROUND((AF167-0.01),2)</f>
        <v>49.88</v>
      </c>
      <c r="AG168" s="134">
        <f>600+4*$A$2/16</f>
        <v>671.76575</v>
      </c>
      <c r="AH168" s="135">
        <f>MIN(AG168,$C$2)</f>
        <v>671.76575</v>
      </c>
    </row>
    <row r="169" spans="1:37" customHeight="1" ht="15">
      <c r="AE169" s="16"/>
      <c r="AF169" s="133">
        <f>ROUND((AF168-0.01),2)</f>
        <v>49.87</v>
      </c>
      <c r="AG169" s="134">
        <f>650+3*$A$2/16</f>
        <v>703.8243125</v>
      </c>
      <c r="AH169" s="135">
        <f>MIN(AG169,$C$2)</f>
        <v>703.8243125</v>
      </c>
    </row>
    <row r="170" spans="1:37" customHeight="1" ht="15">
      <c r="AE170" s="16"/>
      <c r="AF170" s="133">
        <f>ROUND((AF169-0.01),2)</f>
        <v>49.86</v>
      </c>
      <c r="AG170" s="134">
        <f>700+2*$A$2/16</f>
        <v>735.882875</v>
      </c>
      <c r="AH170" s="135">
        <f>MIN(AG170,$C$2)</f>
        <v>735.882875</v>
      </c>
    </row>
    <row r="171" spans="1:37" customHeight="1" ht="15">
      <c r="AE171" s="16"/>
      <c r="AF171" s="133">
        <f>ROUND((AF170-0.01),2)</f>
        <v>49.85</v>
      </c>
      <c r="AG171" s="134">
        <f>750+1*$A$2/16</f>
        <v>767.9414375</v>
      </c>
      <c r="AH171" s="135">
        <f>MIN(AG171,$C$2)</f>
        <v>767.9414375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303.012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13.207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4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58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49.93</v>
      </c>
      <c r="D8" s="59">
        <f>ROUND(C8,2)</f>
        <v>49.93</v>
      </c>
      <c r="E8" s="60">
        <v>520.4400000000001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141">
        <f>IF(AND(D8&lt;49.85,G8&gt;0),$C$2*ABS(G8)/40000,(SUMPRODUCT(--(G8&gt;$S8:$U8),(G8-$S8:$U8),($V8:$X8)))*E8/40000)</f>
        <v>0</v>
      </c>
      <c r="Z8" s="141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49.92</v>
      </c>
      <c r="D9" s="73">
        <f>ROUND(C9,2)</f>
        <v>49.92</v>
      </c>
      <c r="E9" s="60">
        <v>551.51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142">
        <f>IF(AND(D9&lt;49.85,G9&gt;0),$C$2*ABS(G9)/40000,(SUMPRODUCT(--(G9&gt;$S9:$U9),(G9-$S9:$U9),($V9:$X9)))*E9/40000)</f>
        <v>0</v>
      </c>
      <c r="Z9" s="141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</v>
      </c>
      <c r="D10" s="73">
        <f>ROUND(C10,2)</f>
        <v>50</v>
      </c>
      <c r="E10" s="60">
        <v>303.01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142">
        <f>IF(AND(D10&lt;49.85,G10&gt;0),$C$2*ABS(G10)/40000,(SUMPRODUCT(--(G10&gt;$S10:$U10),(G10-$S10:$U10),($V10:$X10)))*E10/40000)</f>
        <v>0</v>
      </c>
      <c r="Z10" s="141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50.03</v>
      </c>
      <c r="D11" s="73">
        <f>ROUND(C11,2)</f>
        <v>50.03</v>
      </c>
      <c r="E11" s="60">
        <v>121.2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142">
        <f>IF(AND(D11&lt;49.85,G11&gt;0),$C$2*ABS(G11)/40000,(SUMPRODUCT(--(G11&gt;$S11:$U11),(G11-$S11:$U11),($V11:$X11)))*E11/40000)</f>
        <v>0</v>
      </c>
      <c r="Z11" s="141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50.04</v>
      </c>
      <c r="D12" s="73">
        <f>ROUND(C12,2)</f>
        <v>50.04</v>
      </c>
      <c r="E12" s="60">
        <v>60.6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142">
        <f>IF(AND(D12&lt;49.85,G12&gt;0),$C$2*ABS(G12)/40000,(SUMPRODUCT(--(G12&gt;$S12:$U12),(G12-$S12:$U12),($V12:$X12)))*E12/40000)</f>
        <v>0</v>
      </c>
      <c r="Z12" s="141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50.04</v>
      </c>
      <c r="D13" s="73">
        <f>ROUND(C13,2)</f>
        <v>50.04</v>
      </c>
      <c r="E13" s="60">
        <v>60.6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142">
        <f>IF(AND(D13&lt;49.85,G13&gt;0),$C$2*ABS(G13)/40000,(SUMPRODUCT(--(G13&gt;$S13:$U13),(G13-$S13:$U13),($V13:$X13)))*E13/40000)</f>
        <v>0</v>
      </c>
      <c r="Z13" s="141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50.02</v>
      </c>
      <c r="D14" s="73">
        <f>ROUND(C14,2)</f>
        <v>50.02</v>
      </c>
      <c r="E14" s="60">
        <v>181.81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142">
        <f>IF(AND(D14&lt;49.85,G14&gt;0),$C$2*ABS(G14)/40000,(SUMPRODUCT(--(G14&gt;$S14:$U14),(G14-$S14:$U14),($V14:$X14)))*E14/40000)</f>
        <v>0</v>
      </c>
      <c r="Z14" s="141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50.05</v>
      </c>
      <c r="D15" s="73">
        <f>ROUND(C15,2)</f>
        <v>50.05</v>
      </c>
      <c r="E15" s="60">
        <v>0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142">
        <f>IF(AND(D15&lt;49.85,G15&gt;0),$C$2*ABS(G15)/40000,(SUMPRODUCT(--(G15&gt;$S15:$U15),(G15-$S15:$U15),($V15:$X15)))*E15/40000)</f>
        <v>0</v>
      </c>
      <c r="Z15" s="141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49.98</v>
      </c>
      <c r="D16" s="73">
        <f>ROUND(C16,2)</f>
        <v>49.98</v>
      </c>
      <c r="E16" s="60">
        <v>365.14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142">
        <f>IF(AND(D16&lt;49.85,G16&gt;0),$C$2*ABS(G16)/40000,(SUMPRODUCT(--(G16&gt;$S16:$U16),(G16-$S16:$U16),($V16:$X16)))*E16/40000)</f>
        <v>0</v>
      </c>
      <c r="Z16" s="141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49.99</v>
      </c>
      <c r="D17" s="73">
        <f>ROUND(C17,2)</f>
        <v>49.99</v>
      </c>
      <c r="E17" s="60">
        <v>334.07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142">
        <f>IF(AND(D17&lt;49.85,G17&gt;0),$C$2*ABS(G17)/40000,(SUMPRODUCT(--(G17&gt;$S17:$U17),(G17-$S17:$U17),($V17:$X17)))*E17/40000)</f>
        <v>0</v>
      </c>
      <c r="Z17" s="141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49.99</v>
      </c>
      <c r="D18" s="73">
        <f>ROUND(C18,2)</f>
        <v>49.99</v>
      </c>
      <c r="E18" s="60">
        <v>334.07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142">
        <f>IF(AND(D18&lt;49.85,G18&gt;0),$C$2*ABS(G18)/40000,(SUMPRODUCT(--(G18&gt;$S18:$U18),(G18-$S18:$U18),($V18:$X18)))*E18/40000)</f>
        <v>0</v>
      </c>
      <c r="Z18" s="141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50.03</v>
      </c>
      <c r="D19" s="73">
        <f>ROUND(C19,2)</f>
        <v>50.03</v>
      </c>
      <c r="E19" s="60">
        <v>121.2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142">
        <f>IF(AND(D19&lt;49.85,G19&gt;0),$C$2*ABS(G19)/40000,(SUMPRODUCT(--(G19&gt;$S19:$U19),(G19-$S19:$U19),($V19:$X19)))*E19/40000)</f>
        <v>0</v>
      </c>
      <c r="Z19" s="141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49.99</v>
      </c>
      <c r="D20" s="73">
        <f>ROUND(C20,2)</f>
        <v>49.99</v>
      </c>
      <c r="E20" s="60">
        <v>334.07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142">
        <f>IF(AND(D20&lt;49.85,G20&gt;0),$C$2*ABS(G20)/40000,(SUMPRODUCT(--(G20&gt;$S20:$U20),(G20-$S20:$U20),($V20:$X20)))*E20/40000)</f>
        <v>0</v>
      </c>
      <c r="Z20" s="141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</v>
      </c>
      <c r="D21" s="73">
        <f>ROUND(C21,2)</f>
        <v>50</v>
      </c>
      <c r="E21" s="60">
        <v>303.01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142">
        <f>IF(AND(D21&lt;49.85,G21&gt;0),$C$2*ABS(G21)/40000,(SUMPRODUCT(--(G21&gt;$S21:$U21),(G21-$S21:$U21),($V21:$X21)))*E21/40000)</f>
        <v>0</v>
      </c>
      <c r="Z21" s="141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</v>
      </c>
      <c r="D22" s="73">
        <f>ROUND(C22,2)</f>
        <v>50</v>
      </c>
      <c r="E22" s="60">
        <v>303.01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142">
        <f>IF(AND(D22&lt;49.85,G22&gt;0),$C$2*ABS(G22)/40000,(SUMPRODUCT(--(G22&gt;$S22:$U22),(G22-$S22:$U22),($V22:$X22)))*E22/40000)</f>
        <v>0</v>
      </c>
      <c r="Z22" s="141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49.96</v>
      </c>
      <c r="D23" s="73">
        <f>ROUND(C23,2)</f>
        <v>49.96</v>
      </c>
      <c r="E23" s="60">
        <v>427.26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142">
        <f>IF(AND(D23&lt;49.85,G23&gt;0),$C$2*ABS(G23)/40000,(SUMPRODUCT(--(G23&gt;$S23:$U23),(G23-$S23:$U23),($V23:$X23)))*E23/40000)</f>
        <v>0</v>
      </c>
      <c r="Z23" s="141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49.91</v>
      </c>
      <c r="D24" s="73">
        <f>ROUND(C24,2)</f>
        <v>49.91</v>
      </c>
      <c r="E24" s="60">
        <v>582.5700000000001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142">
        <f>IF(AND(D24&lt;49.85,G24&gt;0),$C$2*ABS(G24)/40000,(SUMPRODUCT(--(G24&gt;$S24:$U24),(G24-$S24:$U24),($V24:$X24)))*E24/40000)</f>
        <v>0</v>
      </c>
      <c r="Z24" s="141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49.96</v>
      </c>
      <c r="D25" s="73">
        <f>ROUND(C25,2)</f>
        <v>49.96</v>
      </c>
      <c r="E25" s="60">
        <v>427.26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142">
        <f>IF(AND(D25&lt;49.85,G25&gt;0),$C$2*ABS(G25)/40000,(SUMPRODUCT(--(G25&gt;$S25:$U25),(G25-$S25:$U25),($V25:$X25)))*E25/40000)</f>
        <v>0</v>
      </c>
      <c r="Z25" s="141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</v>
      </c>
      <c r="D26" s="73">
        <f>ROUND(C26,2)</f>
        <v>50</v>
      </c>
      <c r="E26" s="60">
        <v>303.01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142">
        <f>IF(AND(D26&lt;49.85,G26&gt;0),$C$2*ABS(G26)/40000,(SUMPRODUCT(--(G26&gt;$S26:$U26),(G26-$S26:$U26),($V26:$X26)))*E26/40000)</f>
        <v>0</v>
      </c>
      <c r="Z26" s="141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50.01</v>
      </c>
      <c r="D27" s="73">
        <f>ROUND(C27,2)</f>
        <v>50.01</v>
      </c>
      <c r="E27" s="60">
        <v>242.41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142">
        <f>IF(AND(D27&lt;49.85,G27&gt;0),$C$2*ABS(G27)/40000,(SUMPRODUCT(--(G27&gt;$S27:$U27),(G27-$S27:$U27),($V27:$X27)))*E27/40000)</f>
        <v>0</v>
      </c>
      <c r="Z27" s="141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50</v>
      </c>
      <c r="D28" s="73">
        <f>ROUND(C28,2)</f>
        <v>50</v>
      </c>
      <c r="E28" s="60">
        <v>303.01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142">
        <f>IF(AND(D28&lt;49.85,G28&gt;0),$C$2*ABS(G28)/40000,(SUMPRODUCT(--(G28&gt;$S28:$U28),(G28-$S28:$U28),($V28:$X28)))*E28/40000)</f>
        <v>0</v>
      </c>
      <c r="Z28" s="141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49.98</v>
      </c>
      <c r="D29" s="73">
        <f>ROUND(C29,2)</f>
        <v>49.98</v>
      </c>
      <c r="E29" s="60">
        <v>365.14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142">
        <f>IF(AND(D29&lt;49.85,G29&gt;0),$C$2*ABS(G29)/40000,(SUMPRODUCT(--(G29&gt;$S29:$U29),(G29-$S29:$U29),($V29:$X29)))*E29/40000)</f>
        <v>0</v>
      </c>
      <c r="Z29" s="141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50.03</v>
      </c>
      <c r="D30" s="73">
        <f>ROUND(C30,2)</f>
        <v>50.03</v>
      </c>
      <c r="E30" s="60">
        <v>121.2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142">
        <f>IF(AND(D30&lt;49.85,G30&gt;0),$C$2*ABS(G30)/40000,(SUMPRODUCT(--(G30&gt;$S30:$U30),(G30-$S30:$U30),($V30:$X30)))*E30/40000)</f>
        <v>0</v>
      </c>
      <c r="Z30" s="141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50.02</v>
      </c>
      <c r="D31" s="73">
        <f>ROUND(C31,2)</f>
        <v>50.02</v>
      </c>
      <c r="E31" s="60">
        <v>181.81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142">
        <f>IF(AND(D31&lt;49.85,G31&gt;0),$C$2*ABS(G31)/40000,(SUMPRODUCT(--(G31&gt;$S31:$U31),(G31-$S31:$U31),($V31:$X31)))*E31/40000)</f>
        <v>0</v>
      </c>
      <c r="Z31" s="141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</v>
      </c>
      <c r="D32" s="73">
        <f>ROUND(C32,2)</f>
        <v>50</v>
      </c>
      <c r="E32" s="60">
        <v>303.01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142">
        <f>IF(AND(D32&lt;49.85,G32&gt;0),$C$2*ABS(G32)/40000,(SUMPRODUCT(--(G32&gt;$S32:$U32),(G32-$S32:$U32),($V32:$X32)))*E32/40000)</f>
        <v>0</v>
      </c>
      <c r="Z32" s="141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49.94</v>
      </c>
      <c r="D33" s="73">
        <f>ROUND(C33,2)</f>
        <v>49.94</v>
      </c>
      <c r="E33" s="60">
        <v>489.38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142">
        <f>IF(AND(D33&lt;49.85,G33&gt;0),$C$2*ABS(G33)/40000,(SUMPRODUCT(--(G33&gt;$S33:$U33),(G33-$S33:$U33),($V33:$X33)))*E33/40000)</f>
        <v>0</v>
      </c>
      <c r="Z33" s="141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49.94</v>
      </c>
      <c r="D34" s="73">
        <f>ROUND(C34,2)</f>
        <v>49.94</v>
      </c>
      <c r="E34" s="60">
        <v>489.38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142">
        <f>IF(AND(D34&lt;49.85,G34&gt;0),$C$2*ABS(G34)/40000,(SUMPRODUCT(--(G34&gt;$S34:$U34),(G34-$S34:$U34),($V34:$X34)))*E34/40000)</f>
        <v>0</v>
      </c>
      <c r="Z34" s="141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49.91</v>
      </c>
      <c r="D35" s="73">
        <f>ROUND(C35,2)</f>
        <v>49.91</v>
      </c>
      <c r="E35" s="60">
        <v>582.5700000000001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142">
        <f>IF(AND(D35&lt;49.85,G35&gt;0),$C$2*ABS(G35)/40000,(SUMPRODUCT(--(G35&gt;$S35:$U35),(G35-$S35:$U35),($V35:$X35)))*E35/40000)</f>
        <v>0</v>
      </c>
      <c r="Z35" s="141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50</v>
      </c>
      <c r="D36" s="73">
        <f>ROUND(C36,2)</f>
        <v>50</v>
      </c>
      <c r="E36" s="60">
        <v>303.01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142">
        <f>IF(AND(D36&lt;49.85,G36&gt;0),$C$2*ABS(G36)/40000,(SUMPRODUCT(--(G36&gt;$S36:$U36),(G36-$S36:$U36),($V36:$X36)))*E36/40000)</f>
        <v>0</v>
      </c>
      <c r="Z36" s="141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49.95</v>
      </c>
      <c r="D37" s="73">
        <f>ROUND(C37,2)</f>
        <v>49.95</v>
      </c>
      <c r="E37" s="60">
        <v>458.32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142">
        <f>IF(AND(D37&lt;49.85,G37&gt;0),$C$2*ABS(G37)/40000,(SUMPRODUCT(--(G37&gt;$S37:$U37),(G37-$S37:$U37),($V37:$X37)))*E37/40000)</f>
        <v>0</v>
      </c>
      <c r="Z37" s="141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50.03</v>
      </c>
      <c r="D38" s="73">
        <f>ROUND(C38,2)</f>
        <v>50.03</v>
      </c>
      <c r="E38" s="60">
        <v>121.2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142">
        <f>IF(AND(D38&lt;49.85,G38&gt;0),$C$2*ABS(G38)/40000,(SUMPRODUCT(--(G38&gt;$S38:$U38),(G38-$S38:$U38),($V38:$X38)))*E38/40000)</f>
        <v>0</v>
      </c>
      <c r="Z38" s="141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50.03</v>
      </c>
      <c r="D39" s="73">
        <f>ROUND(C39,2)</f>
        <v>50.03</v>
      </c>
      <c r="E39" s="60">
        <v>121.2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142">
        <f>IF(AND(D39&lt;49.85,G39&gt;0),$C$2*ABS(G39)/40000,(SUMPRODUCT(--(G39&gt;$S39:$U39),(G39-$S39:$U39),($V39:$X39)))*E39/40000)</f>
        <v>0</v>
      </c>
      <c r="Z39" s="141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50.01</v>
      </c>
      <c r="D40" s="73">
        <f>ROUND(C40,2)</f>
        <v>50.01</v>
      </c>
      <c r="E40" s="60">
        <v>242.41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142">
        <f>IF(AND(D40&lt;49.85,G40&gt;0),$C$2*ABS(G40)/40000,(SUMPRODUCT(--(G40&gt;$S40:$U40),(G40-$S40:$U40),($V40:$X40)))*E40/40000)</f>
        <v>0</v>
      </c>
      <c r="Z40" s="141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50.01</v>
      </c>
      <c r="D41" s="73">
        <f>ROUND(C41,2)</f>
        <v>50.01</v>
      </c>
      <c r="E41" s="60">
        <v>242.41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142">
        <f>IF(AND(D41&lt;49.85,G41&gt;0),$C$2*ABS(G41)/40000,(SUMPRODUCT(--(G41&gt;$S41:$U41),(G41-$S41:$U41),($V41:$X41)))*E41/40000)</f>
        <v>0</v>
      </c>
      <c r="Z41" s="141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50.01</v>
      </c>
      <c r="D42" s="73">
        <f>ROUND(C42,2)</f>
        <v>50.01</v>
      </c>
      <c r="E42" s="60">
        <v>242.41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142">
        <f>IF(AND(D42&lt;49.85,G42&gt;0),$C$2*ABS(G42)/40000,(SUMPRODUCT(--(G42&gt;$S42:$U42),(G42-$S42:$U42),($V42:$X42)))*E42/40000)</f>
        <v>0</v>
      </c>
      <c r="Z42" s="141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50.05</v>
      </c>
      <c r="D43" s="73">
        <f>ROUND(C43,2)</f>
        <v>50.05</v>
      </c>
      <c r="E43" s="60">
        <v>0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142">
        <f>IF(AND(D43&lt;49.85,G43&gt;0),$C$2*ABS(G43)/40000,(SUMPRODUCT(--(G43&gt;$S43:$U43),(G43-$S43:$U43),($V43:$X43)))*E43/40000)</f>
        <v>0</v>
      </c>
      <c r="Z43" s="141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50.01</v>
      </c>
      <c r="D44" s="73">
        <f>ROUND(C44,2)</f>
        <v>50.01</v>
      </c>
      <c r="E44" s="60">
        <v>242.41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142">
        <f>IF(AND(D44&lt;49.85,G44&gt;0),$C$2*ABS(G44)/40000,(SUMPRODUCT(--(G44&gt;$S44:$U44),(G44-$S44:$U44),($V44:$X44)))*E44/40000)</f>
        <v>0</v>
      </c>
      <c r="Z44" s="141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49.98</v>
      </c>
      <c r="D45" s="73">
        <f>ROUND(C45,2)</f>
        <v>49.98</v>
      </c>
      <c r="E45" s="60">
        <v>365.14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142">
        <f>IF(AND(D45&lt;49.85,G45&gt;0),$C$2*ABS(G45)/40000,(SUMPRODUCT(--(G45&gt;$S45:$U45),(G45-$S45:$U45),($V45:$X45)))*E45/40000)</f>
        <v>0</v>
      </c>
      <c r="Z45" s="141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49.98</v>
      </c>
      <c r="D46" s="73">
        <f>ROUND(C46,2)</f>
        <v>49.98</v>
      </c>
      <c r="E46" s="60">
        <v>365.14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142">
        <f>IF(AND(D46&lt;49.85,G46&gt;0),$C$2*ABS(G46)/40000,(SUMPRODUCT(--(G46&gt;$S46:$U46),(G46-$S46:$U46),($V46:$X46)))*E46/40000)</f>
        <v>0</v>
      </c>
      <c r="Z46" s="141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50.01</v>
      </c>
      <c r="D47" s="73">
        <f>ROUND(C47,2)</f>
        <v>50.01</v>
      </c>
      <c r="E47" s="60">
        <v>242.41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142">
        <f>IF(AND(D47&lt;49.85,G47&gt;0),$C$2*ABS(G47)/40000,(SUMPRODUCT(--(G47&gt;$S47:$U47),(G47-$S47:$U47),($V47:$X47)))*E47/40000)</f>
        <v>0</v>
      </c>
      <c r="Z47" s="141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50.02</v>
      </c>
      <c r="D48" s="73">
        <f>ROUND(C48,2)</f>
        <v>50.02</v>
      </c>
      <c r="E48" s="60">
        <v>181.81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142">
        <f>IF(AND(D48&lt;49.85,G48&gt;0),$C$2*ABS(G48)/40000,(SUMPRODUCT(--(G48&gt;$S48:$U48),(G48-$S48:$U48),($V48:$X48)))*E48/40000)</f>
        <v>0</v>
      </c>
      <c r="Z48" s="141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50.02</v>
      </c>
      <c r="D49" s="73">
        <f>ROUND(C49,2)</f>
        <v>50.02</v>
      </c>
      <c r="E49" s="60">
        <v>181.81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142">
        <f>IF(AND(D49&lt;49.85,G49&gt;0),$C$2*ABS(G49)/40000,(SUMPRODUCT(--(G49&gt;$S49:$U49),(G49-$S49:$U49),($V49:$X49)))*E49/40000)</f>
        <v>0</v>
      </c>
      <c r="Z49" s="141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49.98</v>
      </c>
      <c r="D50" s="73">
        <f>ROUND(C50,2)</f>
        <v>49.98</v>
      </c>
      <c r="E50" s="60">
        <v>365.14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142">
        <f>IF(AND(D50&lt;49.85,G50&gt;0),$C$2*ABS(G50)/40000,(SUMPRODUCT(--(G50&gt;$S50:$U50),(G50-$S50:$U50),($V50:$X50)))*E50/40000)</f>
        <v>0</v>
      </c>
      <c r="Z50" s="141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49.98</v>
      </c>
      <c r="D51" s="73">
        <f>ROUND(C51,2)</f>
        <v>49.98</v>
      </c>
      <c r="E51" s="60">
        <v>365.14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142">
        <f>IF(AND(D51&lt;49.85,G51&gt;0),$C$2*ABS(G51)/40000,(SUMPRODUCT(--(G51&gt;$S51:$U51),(G51-$S51:$U51),($V51:$X51)))*E51/40000)</f>
        <v>0</v>
      </c>
      <c r="Z51" s="141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49.99</v>
      </c>
      <c r="D52" s="73">
        <f>ROUND(C52,2)</f>
        <v>49.99</v>
      </c>
      <c r="E52" s="60">
        <v>334.07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142">
        <f>IF(AND(D52&lt;49.85,G52&gt;0),$C$2*ABS(G52)/40000,(SUMPRODUCT(--(G52&gt;$S52:$U52),(G52-$S52:$U52),($V52:$X52)))*E52/40000)</f>
        <v>0</v>
      </c>
      <c r="Z52" s="141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50.01</v>
      </c>
      <c r="D53" s="73">
        <f>ROUND(C53,2)</f>
        <v>50.01</v>
      </c>
      <c r="E53" s="60">
        <v>242.41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142">
        <f>IF(AND(D53&lt;49.85,G53&gt;0),$C$2*ABS(G53)/40000,(SUMPRODUCT(--(G53&gt;$S53:$U53),(G53-$S53:$U53),($V53:$X53)))*E53/40000)</f>
        <v>0</v>
      </c>
      <c r="Z53" s="141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50.03</v>
      </c>
      <c r="D54" s="73">
        <f>ROUND(C54,2)</f>
        <v>50.03</v>
      </c>
      <c r="E54" s="60">
        <v>121.2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142">
        <f>IF(AND(D54&lt;49.85,G54&gt;0),$C$2*ABS(G54)/40000,(SUMPRODUCT(--(G54&gt;$S54:$U54),(G54-$S54:$U54),($V54:$X54)))*E54/40000)</f>
        <v>0</v>
      </c>
      <c r="Z54" s="141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50.05</v>
      </c>
      <c r="D55" s="73">
        <f>ROUND(C55,2)</f>
        <v>50.05</v>
      </c>
      <c r="E55" s="60">
        <v>0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142">
        <f>IF(AND(D55&lt;49.85,G55&gt;0),$C$2*ABS(G55)/40000,(SUMPRODUCT(--(G55&gt;$S55:$U55),(G55-$S55:$U55),($V55:$X55)))*E55/40000)</f>
        <v>0</v>
      </c>
      <c r="Z55" s="141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49.98</v>
      </c>
      <c r="D56" s="73">
        <f>ROUND(C56,2)</f>
        <v>49.98</v>
      </c>
      <c r="E56" s="60">
        <v>365.14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142">
        <f>IF(AND(D56&lt;49.85,G56&gt;0),$C$2*ABS(G56)/40000,(SUMPRODUCT(--(G56&gt;$S56:$U56),(G56-$S56:$U56),($V56:$X56)))*E56/40000)</f>
        <v>0</v>
      </c>
      <c r="Z56" s="141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49.87</v>
      </c>
      <c r="D57" s="73">
        <f>ROUND(C57,2)</f>
        <v>49.87</v>
      </c>
      <c r="E57" s="60">
        <v>706.8099999999999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142">
        <f>IF(AND(D57&lt;49.85,G57&gt;0),$C$2*ABS(G57)/40000,(SUMPRODUCT(--(G57&gt;$S57:$U57),(G57-$S57:$U57),($V57:$X57)))*E57/40000)</f>
        <v>0</v>
      </c>
      <c r="Z57" s="141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49.91</v>
      </c>
      <c r="D58" s="73">
        <f>ROUND(C58,2)</f>
        <v>49.91</v>
      </c>
      <c r="E58" s="60">
        <v>582.5700000000001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142">
        <f>IF(AND(D58&lt;49.85,G58&gt;0),$C$2*ABS(G58)/40000,(SUMPRODUCT(--(G58&gt;$S58:$U58),(G58-$S58:$U58),($V58:$X58)))*E58/40000)</f>
        <v>0</v>
      </c>
      <c r="Z58" s="141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49.96</v>
      </c>
      <c r="D59" s="73">
        <f>ROUND(C59,2)</f>
        <v>49.96</v>
      </c>
      <c r="E59" s="60">
        <v>427.26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142">
        <f>IF(AND(D59&lt;49.85,G59&gt;0),$C$2*ABS(G59)/40000,(SUMPRODUCT(--(G59&gt;$S59:$U59),(G59-$S59:$U59),($V59:$X59)))*E59/40000)</f>
        <v>0</v>
      </c>
      <c r="Z59" s="141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49.93</v>
      </c>
      <c r="D60" s="73">
        <f>ROUND(C60,2)</f>
        <v>49.93</v>
      </c>
      <c r="E60" s="60">
        <v>520.4400000000001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142">
        <f>IF(AND(D60&lt;49.85,G60&gt;0),$C$2*ABS(G60)/40000,(SUMPRODUCT(--(G60&gt;$S60:$U60),(G60-$S60:$U60),($V60:$X60)))*E60/40000)</f>
        <v>0</v>
      </c>
      <c r="Z60" s="141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50.03</v>
      </c>
      <c r="D61" s="73">
        <f>ROUND(C61,2)</f>
        <v>50.03</v>
      </c>
      <c r="E61" s="60">
        <v>121.2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142">
        <f>IF(AND(D61&lt;49.85,G61&gt;0),$C$2*ABS(G61)/40000,(SUMPRODUCT(--(G61&gt;$S61:$U61),(G61-$S61:$U61),($V61:$X61)))*E61/40000)</f>
        <v>0</v>
      </c>
      <c r="Z61" s="141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49.97</v>
      </c>
      <c r="D62" s="73">
        <f>ROUND(C62,2)</f>
        <v>49.97</v>
      </c>
      <c r="E62" s="60">
        <v>396.2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142">
        <f>IF(AND(D62&lt;49.85,G62&gt;0),$C$2*ABS(G62)/40000,(SUMPRODUCT(--(G62&gt;$S62:$U62),(G62-$S62:$U62),($V62:$X62)))*E62/40000)</f>
        <v>0</v>
      </c>
      <c r="Z62" s="141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</v>
      </c>
      <c r="D63" s="73">
        <f>ROUND(C63,2)</f>
        <v>50</v>
      </c>
      <c r="E63" s="60">
        <v>303.01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142">
        <f>IF(AND(D63&lt;49.85,G63&gt;0),$C$2*ABS(G63)/40000,(SUMPRODUCT(--(G63&gt;$S63:$U63),(G63-$S63:$U63),($V63:$X63)))*E63/40000)</f>
        <v>0</v>
      </c>
      <c r="Z63" s="141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49.95</v>
      </c>
      <c r="D64" s="73">
        <f>ROUND(C64,2)</f>
        <v>49.95</v>
      </c>
      <c r="E64" s="60">
        <v>458.32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142">
        <f>IF(AND(D64&lt;49.85,G64&gt;0),$C$2*ABS(G64)/40000,(SUMPRODUCT(--(G64&gt;$S64:$U64),(G64-$S64:$U64),($V64:$X64)))*E64/40000)</f>
        <v>0</v>
      </c>
      <c r="Z64" s="141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49.86</v>
      </c>
      <c r="D65" s="73">
        <f>ROUND(C65,2)</f>
        <v>49.86</v>
      </c>
      <c r="E65" s="60">
        <v>737.88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142">
        <f>IF(AND(D65&lt;49.85,G65&gt;0),$C$2*ABS(G65)/40000,(SUMPRODUCT(--(G65&gt;$S65:$U65),(G65-$S65:$U65),($V65:$X65)))*E65/40000)</f>
        <v>0</v>
      </c>
      <c r="Z65" s="141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50.01</v>
      </c>
      <c r="D66" s="73">
        <f>ROUND(C66,2)</f>
        <v>50.01</v>
      </c>
      <c r="E66" s="60">
        <v>242.41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142">
        <f>IF(AND(D66&lt;49.85,G66&gt;0),$C$2*ABS(G66)/40000,(SUMPRODUCT(--(G66&gt;$S66:$U66),(G66-$S66:$U66),($V66:$X66)))*E66/40000)</f>
        <v>0</v>
      </c>
      <c r="Z66" s="141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49.99</v>
      </c>
      <c r="D67" s="73">
        <f>ROUND(C67,2)</f>
        <v>49.99</v>
      </c>
      <c r="E67" s="60">
        <v>334.07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142">
        <f>IF(AND(D67&lt;49.85,G67&gt;0),$C$2*ABS(G67)/40000,(SUMPRODUCT(--(G67&gt;$S67:$U67),(G67-$S67:$U67),($V67:$X67)))*E67/40000)</f>
        <v>0</v>
      </c>
      <c r="Z67" s="141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50.04</v>
      </c>
      <c r="D68" s="73">
        <f>ROUND(C68,2)</f>
        <v>50.04</v>
      </c>
      <c r="E68" s="60">
        <v>60.6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142">
        <f>IF(AND(D68&lt;49.85,G68&gt;0),$C$2*ABS(G68)/40000,(SUMPRODUCT(--(G68&gt;$S68:$U68),(G68-$S68:$U68),($V68:$X68)))*E68/40000)</f>
        <v>0</v>
      </c>
      <c r="Z68" s="141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49.99</v>
      </c>
      <c r="D69" s="73">
        <f>ROUND(C69,2)</f>
        <v>49.99</v>
      </c>
      <c r="E69" s="60">
        <v>334.07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142">
        <f>IF(AND(D69&lt;49.85,G69&gt;0),$C$2*ABS(G69)/40000,(SUMPRODUCT(--(G69&gt;$S69:$U69),(G69-$S69:$U69),($V69:$X69)))*E69/40000)</f>
        <v>0</v>
      </c>
      <c r="Z69" s="141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49.99</v>
      </c>
      <c r="D70" s="73">
        <f>ROUND(C70,2)</f>
        <v>49.99</v>
      </c>
      <c r="E70" s="60">
        <v>334.07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142">
        <f>IF(AND(D70&lt;49.85,G70&gt;0),$C$2*ABS(G70)/40000,(SUMPRODUCT(--(G70&gt;$S70:$U70),(G70-$S70:$U70),($V70:$X70)))*E70/40000)</f>
        <v>0</v>
      </c>
      <c r="Z70" s="141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49.96</v>
      </c>
      <c r="D71" s="73">
        <f>ROUND(C71,2)</f>
        <v>49.96</v>
      </c>
      <c r="E71" s="60">
        <v>427.26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142">
        <f>IF(AND(D71&lt;49.85,G71&gt;0),$C$2*ABS(G71)/40000,(SUMPRODUCT(--(G71&gt;$S71:$U71),(G71-$S71:$U71),($V71:$X71)))*E71/40000)</f>
        <v>0</v>
      </c>
      <c r="Z71" s="141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49.99</v>
      </c>
      <c r="D72" s="73">
        <f>ROUND(C72,2)</f>
        <v>49.99</v>
      </c>
      <c r="E72" s="60">
        <v>334.07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142">
        <f>IF(AND(D72&lt;49.85,G72&gt;0),$C$2*ABS(G72)/40000,(SUMPRODUCT(--(G72&gt;$S72:$U72),(G72-$S72:$U72),($V72:$X72)))*E72/40000)</f>
        <v>0</v>
      </c>
      <c r="Z72" s="141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</v>
      </c>
      <c r="D73" s="73">
        <f>ROUND(C73,2)</f>
        <v>49.9</v>
      </c>
      <c r="E73" s="60">
        <v>613.63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142">
        <f>IF(AND(D73&lt;49.85,G73&gt;0),$C$2*ABS(G73)/40000,(SUMPRODUCT(--(G73&gt;$S73:$U73),(G73-$S73:$U73),($V73:$X73)))*E73/40000)</f>
        <v>0</v>
      </c>
      <c r="Z73" s="141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49.91</v>
      </c>
      <c r="D74" s="73">
        <f>ROUND(C74,2)</f>
        <v>49.91</v>
      </c>
      <c r="E74" s="60">
        <v>582.5700000000001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142">
        <f>IF(AND(D74&lt;49.85,G74&gt;0),$C$2*ABS(G74)/40000,(SUMPRODUCT(--(G74&gt;$S74:$U74),(G74-$S74:$U74),($V74:$X74)))*E74/40000)</f>
        <v>0</v>
      </c>
      <c r="Z74" s="141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49.8</v>
      </c>
      <c r="D75" s="73">
        <f>ROUND(C75,2)</f>
        <v>49.8</v>
      </c>
      <c r="E75" s="60">
        <v>800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142">
        <f>IF(AND(D75&lt;49.85,G75&gt;0),$C$2*ABS(G75)/40000,(SUMPRODUCT(--(G75&gt;$S75:$U75),(G75-$S75:$U75),($V75:$X75)))*E75/40000)</f>
        <v>0</v>
      </c>
      <c r="Z75" s="141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50.06</v>
      </c>
      <c r="D76" s="73">
        <f>ROUND(C76,2)</f>
        <v>50.06</v>
      </c>
      <c r="E76" s="60">
        <v>0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142">
        <f>IF(AND(D76&lt;49.85,G76&gt;0),$C$2*ABS(G76)/40000,(SUMPRODUCT(--(G76&gt;$S76:$U76),(G76-$S76:$U76),($V76:$X76)))*E76/40000)</f>
        <v>0</v>
      </c>
      <c r="Z76" s="141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</v>
      </c>
      <c r="D77" s="73">
        <f>ROUND(C77,2)</f>
        <v>50</v>
      </c>
      <c r="E77" s="60">
        <v>303.01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142">
        <f>IF(AND(D77&lt;49.85,G77&gt;0),$C$2*ABS(G77)/40000,(SUMPRODUCT(--(G77&gt;$S77:$U77),(G77-$S77:$U77),($V77:$X77)))*E77/40000)</f>
        <v>0</v>
      </c>
      <c r="Z77" s="141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49.97</v>
      </c>
      <c r="D78" s="73">
        <f>ROUND(C78,2)</f>
        <v>49.97</v>
      </c>
      <c r="E78" s="60">
        <v>396.2</v>
      </c>
      <c r="F78" s="61">
        <v>0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142">
        <f>IF(AND(D78&lt;49.85,G78&gt;0),$C$2*ABS(G78)/40000,(SUMPRODUCT(--(G78&gt;$S78:$U78),(G78-$S78:$U78),($V78:$X78)))*E78/40000)</f>
        <v>0</v>
      </c>
      <c r="Z78" s="141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49.97</v>
      </c>
      <c r="D79" s="73">
        <f>ROUND(C79,2)</f>
        <v>49.97</v>
      </c>
      <c r="E79" s="60">
        <v>396.2</v>
      </c>
      <c r="F79" s="61">
        <v>0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142">
        <f>IF(AND(D79&lt;49.85,G79&gt;0),$C$2*ABS(G79)/40000,(SUMPRODUCT(--(G79&gt;$S79:$U79),(G79-$S79:$U79),($V79:$X79)))*E79/40000)</f>
        <v>0</v>
      </c>
      <c r="Z79" s="141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50.05</v>
      </c>
      <c r="D80" s="73">
        <f>ROUND(C80,2)</f>
        <v>50.05</v>
      </c>
      <c r="E80" s="60">
        <v>0</v>
      </c>
      <c r="F80" s="61">
        <v>0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142">
        <f>IF(AND(D80&lt;49.85,G80&gt;0),$C$2*ABS(G80)/40000,(SUMPRODUCT(--(G80&gt;$S80:$U80),(G80-$S80:$U80),($V80:$X80)))*E80/40000)</f>
        <v>0</v>
      </c>
      <c r="Z80" s="141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49.99</v>
      </c>
      <c r="D81" s="73">
        <f>ROUND(C81,2)</f>
        <v>49.99</v>
      </c>
      <c r="E81" s="60">
        <v>334.07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142">
        <f>IF(AND(D81&lt;49.85,G81&gt;0),$C$2*ABS(G81)/40000,(SUMPRODUCT(--(G81&gt;$S81:$U81),(G81-$S81:$U81),($V81:$X81)))*E81/40000)</f>
        <v>0</v>
      </c>
      <c r="Z81" s="141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49.95</v>
      </c>
      <c r="D82" s="73">
        <f>ROUND(C82,2)</f>
        <v>49.95</v>
      </c>
      <c r="E82" s="60">
        <v>458.32</v>
      </c>
      <c r="F82" s="61">
        <v>8.77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1.0524</v>
      </c>
      <c r="T82" s="60">
        <f>MIN($T$6/100*F82,200)</f>
        <v>1.3155</v>
      </c>
      <c r="U82" s="60">
        <f>MIN($U$6/100*F82,250)</f>
        <v>1.754</v>
      </c>
      <c r="V82" s="60">
        <v>0.2</v>
      </c>
      <c r="W82" s="60">
        <v>0.2</v>
      </c>
      <c r="X82" s="60">
        <v>0.6</v>
      </c>
      <c r="Y82" s="142">
        <f>IF(AND(D82&lt;49.85,G82&gt;0),$C$2*ABS(G82)/40000,(SUMPRODUCT(--(G82&gt;$S82:$U82),(G82-$S82:$U82),($V82:$X82)))*E82/40000)</f>
        <v>0</v>
      </c>
      <c r="Z82" s="141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49.91</v>
      </c>
      <c r="D83" s="73">
        <f>ROUND(C83,2)</f>
        <v>49.91</v>
      </c>
      <c r="E83" s="60">
        <v>582.5700000000001</v>
      </c>
      <c r="F83" s="61">
        <v>8.77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1.0524</v>
      </c>
      <c r="T83" s="60">
        <f>MIN($T$6/100*F83,200)</f>
        <v>1.3155</v>
      </c>
      <c r="U83" s="60">
        <f>MIN($U$6/100*F83,250)</f>
        <v>1.754</v>
      </c>
      <c r="V83" s="60">
        <v>0.2</v>
      </c>
      <c r="W83" s="60">
        <v>0.2</v>
      </c>
      <c r="X83" s="60">
        <v>0.6</v>
      </c>
      <c r="Y83" s="142">
        <f>IF(AND(D83&lt;49.85,G83&gt;0),$C$2*ABS(G83)/40000,(SUMPRODUCT(--(G83&gt;$S83:$U83),(G83-$S83:$U83),($V83:$X83)))*E83/40000)</f>
        <v>0</v>
      </c>
      <c r="Z83" s="141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49.97</v>
      </c>
      <c r="D84" s="73">
        <f>ROUND(C84,2)</f>
        <v>49.97</v>
      </c>
      <c r="E84" s="60">
        <v>396.2</v>
      </c>
      <c r="F84" s="61">
        <v>8.77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1.0524</v>
      </c>
      <c r="T84" s="60">
        <f>MIN($T$6/100*F84,200)</f>
        <v>1.3155</v>
      </c>
      <c r="U84" s="60">
        <f>MIN($U$6/100*F84,250)</f>
        <v>1.754</v>
      </c>
      <c r="V84" s="60">
        <v>0.2</v>
      </c>
      <c r="W84" s="60">
        <v>0.2</v>
      </c>
      <c r="X84" s="60">
        <v>0.6</v>
      </c>
      <c r="Y84" s="142">
        <f>IF(AND(D84&lt;49.85,G84&gt;0),$C$2*ABS(G84)/40000,(SUMPRODUCT(--(G84&gt;$S84:$U84),(G84-$S84:$U84),($V84:$X84)))*E84/40000)</f>
        <v>0</v>
      </c>
      <c r="Z84" s="141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49.99</v>
      </c>
      <c r="D85" s="73">
        <f>ROUND(C85,2)</f>
        <v>49.99</v>
      </c>
      <c r="E85" s="60">
        <v>334.07</v>
      </c>
      <c r="F85" s="61">
        <v>8.77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1.0524</v>
      </c>
      <c r="T85" s="60">
        <f>MIN($T$6/100*F85,200)</f>
        <v>1.3155</v>
      </c>
      <c r="U85" s="60">
        <f>MIN($U$6/100*F85,250)</f>
        <v>1.754</v>
      </c>
      <c r="V85" s="60">
        <v>0.2</v>
      </c>
      <c r="W85" s="60">
        <v>0.2</v>
      </c>
      <c r="X85" s="60">
        <v>0.6</v>
      </c>
      <c r="Y85" s="142">
        <f>IF(AND(D85&lt;49.85,G85&gt;0),$C$2*ABS(G85)/40000,(SUMPRODUCT(--(G85&gt;$S85:$U85),(G85-$S85:$U85),($V85:$X85)))*E85/40000)</f>
        <v>0</v>
      </c>
      <c r="Z85" s="141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49.98</v>
      </c>
      <c r="D86" s="73">
        <f>ROUND(C86,2)</f>
        <v>49.98</v>
      </c>
      <c r="E86" s="60">
        <v>365.14</v>
      </c>
      <c r="F86" s="61">
        <v>8.77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1.0524</v>
      </c>
      <c r="T86" s="60">
        <f>MIN($T$6/100*F86,200)</f>
        <v>1.3155</v>
      </c>
      <c r="U86" s="60">
        <f>MIN($U$6/100*F86,250)</f>
        <v>1.754</v>
      </c>
      <c r="V86" s="60">
        <v>0.2</v>
      </c>
      <c r="W86" s="60">
        <v>0.2</v>
      </c>
      <c r="X86" s="60">
        <v>0.6</v>
      </c>
      <c r="Y86" s="142">
        <f>IF(AND(D86&lt;49.85,G86&gt;0),$C$2*ABS(G86)/40000,(SUMPRODUCT(--(G86&gt;$S86:$U86),(G86-$S86:$U86),($V86:$X86)))*E86/40000)</f>
        <v>0</v>
      </c>
      <c r="Z86" s="141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</v>
      </c>
      <c r="D87" s="73">
        <f>ROUND(C87,2)</f>
        <v>50</v>
      </c>
      <c r="E87" s="60">
        <v>303.01</v>
      </c>
      <c r="F87" s="61">
        <v>8.77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1.0524</v>
      </c>
      <c r="T87" s="60">
        <f>MIN($T$6/100*F87,200)</f>
        <v>1.3155</v>
      </c>
      <c r="U87" s="60">
        <f>MIN($U$6/100*F87,250)</f>
        <v>1.754</v>
      </c>
      <c r="V87" s="60">
        <v>0.2</v>
      </c>
      <c r="W87" s="60">
        <v>0.2</v>
      </c>
      <c r="X87" s="60">
        <v>0.6</v>
      </c>
      <c r="Y87" s="142">
        <f>IF(AND(D87&lt;49.85,G87&gt;0),$C$2*ABS(G87)/40000,(SUMPRODUCT(--(G87&gt;$S87:$U87),(G87-$S87:$U87),($V87:$X87)))*E87/40000)</f>
        <v>0</v>
      </c>
      <c r="Z87" s="141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50.04</v>
      </c>
      <c r="D88" s="73">
        <f>ROUND(C88,2)</f>
        <v>50.04</v>
      </c>
      <c r="E88" s="60">
        <v>60.6</v>
      </c>
      <c r="F88" s="61">
        <v>8.77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1.0524</v>
      </c>
      <c r="T88" s="60">
        <f>MIN($T$6/100*F88,200)</f>
        <v>1.3155</v>
      </c>
      <c r="U88" s="60">
        <f>MIN($U$6/100*F88,250)</f>
        <v>1.754</v>
      </c>
      <c r="V88" s="60">
        <v>0.2</v>
      </c>
      <c r="W88" s="60">
        <v>0.2</v>
      </c>
      <c r="X88" s="60">
        <v>0.6</v>
      </c>
      <c r="Y88" s="142">
        <f>IF(AND(D88&lt;49.85,G88&gt;0),$C$2*ABS(G88)/40000,(SUMPRODUCT(--(G88&gt;$S88:$U88),(G88-$S88:$U88),($V88:$X88)))*E88/40000)</f>
        <v>0</v>
      </c>
      <c r="Z88" s="141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50.03</v>
      </c>
      <c r="D89" s="73">
        <f>ROUND(C89,2)</f>
        <v>50.03</v>
      </c>
      <c r="E89" s="60">
        <v>121.2</v>
      </c>
      <c r="F89" s="61">
        <v>8.77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1.0524</v>
      </c>
      <c r="T89" s="60">
        <f>MIN($T$6/100*F89,200)</f>
        <v>1.3155</v>
      </c>
      <c r="U89" s="60">
        <f>MIN($U$6/100*F89,250)</f>
        <v>1.754</v>
      </c>
      <c r="V89" s="60">
        <v>0.2</v>
      </c>
      <c r="W89" s="60">
        <v>0.2</v>
      </c>
      <c r="X89" s="60">
        <v>0.6</v>
      </c>
      <c r="Y89" s="142">
        <f>IF(AND(D89&lt;49.85,G89&gt;0),$C$2*ABS(G89)/40000,(SUMPRODUCT(--(G89&gt;$S89:$U89),(G89-$S89:$U89),($V89:$X89)))*E89/40000)</f>
        <v>0</v>
      </c>
      <c r="Z89" s="141">
        <f>IF(AND(C89&gt;=50.1,G89&lt;0),($A$2)*ABS(G89)/40000,0)</f>
        <v>0</v>
      </c>
      <c r="AA89" s="67">
        <f>R89+Y89+Z89</f>
        <v>0</v>
      </c>
      <c r="AB89" s="139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50.01</v>
      </c>
      <c r="D90" s="73">
        <f>ROUND(C90,2)</f>
        <v>50.01</v>
      </c>
      <c r="E90" s="60">
        <v>242.41</v>
      </c>
      <c r="F90" s="61">
        <v>8.77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1.0524</v>
      </c>
      <c r="T90" s="60">
        <f>MIN($T$6/100*F90,200)</f>
        <v>1.3155</v>
      </c>
      <c r="U90" s="60">
        <f>MIN($U$6/100*F90,250)</f>
        <v>1.754</v>
      </c>
      <c r="V90" s="60">
        <v>0.2</v>
      </c>
      <c r="W90" s="60">
        <v>0.2</v>
      </c>
      <c r="X90" s="60">
        <v>0.6</v>
      </c>
      <c r="Y90" s="142">
        <f>IF(AND(D90&lt;49.85,G90&gt;0),$C$2*ABS(G90)/40000,(SUMPRODUCT(--(G90&gt;$S90:$U90),(G90-$S90:$U90),($V90:$X90)))*E90/40000)</f>
        <v>0</v>
      </c>
      <c r="Z90" s="141">
        <f>IF(AND(C90&gt;=50.1,G90&lt;0),($A$2)*ABS(G90)/40000,0)</f>
        <v>0</v>
      </c>
      <c r="AA90" s="67">
        <f>R90+Y90+Z90</f>
        <v>0</v>
      </c>
      <c r="AB90" s="139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50.05</v>
      </c>
      <c r="D91" s="73">
        <f>ROUND(C91,2)</f>
        <v>50.05</v>
      </c>
      <c r="E91" s="60">
        <v>0</v>
      </c>
      <c r="F91" s="61">
        <v>8.77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1.0524</v>
      </c>
      <c r="T91" s="60">
        <f>MIN($T$6/100*F91,200)</f>
        <v>1.3155</v>
      </c>
      <c r="U91" s="60">
        <f>MIN($U$6/100*F91,250)</f>
        <v>1.754</v>
      </c>
      <c r="V91" s="60">
        <v>0.2</v>
      </c>
      <c r="W91" s="60">
        <v>0.2</v>
      </c>
      <c r="X91" s="60">
        <v>0.6</v>
      </c>
      <c r="Y91" s="142">
        <f>IF(AND(D91&lt;49.85,G91&gt;0),$C$2*ABS(G91)/40000,(SUMPRODUCT(--(G91&gt;$S91:$U91),(G91-$S91:$U91),($V91:$X91)))*E91/40000)</f>
        <v>0</v>
      </c>
      <c r="Z91" s="141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50.02</v>
      </c>
      <c r="D92" s="73">
        <f>ROUND(C92,2)</f>
        <v>50.02</v>
      </c>
      <c r="E92" s="60">
        <v>181.81</v>
      </c>
      <c r="F92" s="61">
        <v>8.77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1.0524</v>
      </c>
      <c r="T92" s="60">
        <f>MIN($T$6/100*F92,200)</f>
        <v>1.3155</v>
      </c>
      <c r="U92" s="60">
        <f>MIN($U$6/100*F92,250)</f>
        <v>1.754</v>
      </c>
      <c r="V92" s="60">
        <v>0.2</v>
      </c>
      <c r="W92" s="60">
        <v>0.2</v>
      </c>
      <c r="X92" s="60">
        <v>0.6</v>
      </c>
      <c r="Y92" s="142">
        <f>IF(AND(D92&lt;49.85,G92&gt;0),$C$2*ABS(G92)/40000,(SUMPRODUCT(--(G92&gt;$S92:$U92),(G92-$S92:$U92),($V92:$X92)))*E92/40000)</f>
        <v>0</v>
      </c>
      <c r="Z92" s="141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50.02</v>
      </c>
      <c r="D93" s="73">
        <f>ROUND(C93,2)</f>
        <v>50.02</v>
      </c>
      <c r="E93" s="60">
        <v>181.81</v>
      </c>
      <c r="F93" s="61">
        <v>8.77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1.0524</v>
      </c>
      <c r="T93" s="60">
        <f>MIN($T$6/100*F93,200)</f>
        <v>1.3155</v>
      </c>
      <c r="U93" s="60">
        <f>MIN($U$6/100*F93,250)</f>
        <v>1.754</v>
      </c>
      <c r="V93" s="60">
        <v>0.2</v>
      </c>
      <c r="W93" s="60">
        <v>0.2</v>
      </c>
      <c r="X93" s="60">
        <v>0.6</v>
      </c>
      <c r="Y93" s="142">
        <f>IF(AND(D93&lt;49.85,G93&gt;0),$C$2*ABS(G93)/40000,(SUMPRODUCT(--(G93&gt;$S93:$U93),(G93-$S93:$U93),($V93:$X93)))*E93/40000)</f>
        <v>0</v>
      </c>
      <c r="Z93" s="141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50.02</v>
      </c>
      <c r="D94" s="73">
        <f>ROUND(C94,2)</f>
        <v>50.02</v>
      </c>
      <c r="E94" s="60">
        <v>181.81</v>
      </c>
      <c r="F94" s="61">
        <v>8.77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1.0524</v>
      </c>
      <c r="T94" s="60">
        <f>MIN($T$6/100*F94,200)</f>
        <v>1.3155</v>
      </c>
      <c r="U94" s="60">
        <f>MIN($U$6/100*F94,250)</f>
        <v>1.754</v>
      </c>
      <c r="V94" s="60">
        <v>0.2</v>
      </c>
      <c r="W94" s="60">
        <v>0.2</v>
      </c>
      <c r="X94" s="60">
        <v>0.6</v>
      </c>
      <c r="Y94" s="142">
        <f>IF(AND(D94&lt;49.85,G94&gt;0),$C$2*ABS(G94)/40000,(SUMPRODUCT(--(G94&gt;$S94:$U94),(G94-$S94:$U94),($V94:$X94)))*E94/40000)</f>
        <v>0</v>
      </c>
      <c r="Z94" s="141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50.03</v>
      </c>
      <c r="D95" s="73">
        <f>ROUND(C95,2)</f>
        <v>50.03</v>
      </c>
      <c r="E95" s="60">
        <v>121.2</v>
      </c>
      <c r="F95" s="61">
        <v>8.77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1.0524</v>
      </c>
      <c r="T95" s="60">
        <f>MIN($T$6/100*F95,200)</f>
        <v>1.3155</v>
      </c>
      <c r="U95" s="60">
        <f>MIN($U$6/100*F95,250)</f>
        <v>1.754</v>
      </c>
      <c r="V95" s="60">
        <v>0.2</v>
      </c>
      <c r="W95" s="60">
        <v>0.2</v>
      </c>
      <c r="X95" s="60">
        <v>0.6</v>
      </c>
      <c r="Y95" s="142">
        <f>IF(AND(D95&lt;49.85,G95&gt;0),$C$2*ABS(G95)/40000,(SUMPRODUCT(--(G95&gt;$S95:$U95),(G95-$S95:$U95),($V95:$X95)))*E95/40000)</f>
        <v>0</v>
      </c>
      <c r="Z95" s="141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49.91</v>
      </c>
      <c r="D96" s="73">
        <f>ROUND(C96,2)</f>
        <v>49.91</v>
      </c>
      <c r="E96" s="60">
        <v>582.5700000000001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142">
        <f>IF(AND(D96&lt;49.85,G96&gt;0),$C$2*ABS(G96)/40000,(SUMPRODUCT(--(G96&gt;$S96:$U96),(G96-$S96:$U96),($V96:$X96)))*E96/40000)</f>
        <v>0</v>
      </c>
      <c r="Z96" s="141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49.89</v>
      </c>
      <c r="D97" s="73">
        <f>ROUND(C97,2)</f>
        <v>49.89</v>
      </c>
      <c r="E97" s="60">
        <v>644.6900000000001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142">
        <f>IF(AND(D97&lt;49.85,G97&gt;0),$C$2*ABS(G97)/40000,(SUMPRODUCT(--(G97&gt;$S97:$U97),(G97-$S97:$U97),($V97:$X97)))*E97/40000)</f>
        <v>0</v>
      </c>
      <c r="Z97" s="141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49.98</v>
      </c>
      <c r="D98" s="73">
        <f>ROUND(C98,2)</f>
        <v>49.98</v>
      </c>
      <c r="E98" s="60">
        <v>365.14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142">
        <f>IF(AND(D98&lt;49.85,G98&gt;0),$C$2*ABS(G98)/40000,(SUMPRODUCT(--(G98&gt;$S98:$U98),(G98-$S98:$U98),($V98:$X98)))*E98/40000)</f>
        <v>0</v>
      </c>
      <c r="Z98" s="141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50.03</v>
      </c>
      <c r="D99" s="73">
        <f>ROUND(C99,2)</f>
        <v>50.03</v>
      </c>
      <c r="E99" s="60">
        <v>121.2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142">
        <f>IF(AND(D99&lt;49.85,G99&gt;0),$C$2*ABS(G99)/40000,(SUMPRODUCT(--(G99&gt;$S99:$U99),(G99-$S99:$U99),($V99:$X99)))*E99/40000)</f>
        <v>0</v>
      </c>
      <c r="Z99" s="141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50.05</v>
      </c>
      <c r="D100" s="73">
        <f>ROUND(C100,2)</f>
        <v>50.05</v>
      </c>
      <c r="E100" s="60">
        <v>0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142">
        <f>IF(AND(D100&lt;49.85,G100&gt;0),$C$2*ABS(G100)/40000,(SUMPRODUCT(--(G100&gt;$S100:$U100),(G100-$S100:$U100),($V100:$X100)))*E100/40000)</f>
        <v>0</v>
      </c>
      <c r="Z100" s="141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50.04</v>
      </c>
      <c r="D101" s="73">
        <f>ROUND(C101,2)</f>
        <v>50.04</v>
      </c>
      <c r="E101" s="60">
        <v>60.6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142">
        <f>IF(AND(D101&lt;49.85,G101&gt;0),$C$2*ABS(G101)/40000,(SUMPRODUCT(--(G101&gt;$S101:$U101),(G101-$S101:$U101),($V101:$X101)))*E101/40000)</f>
        <v>0</v>
      </c>
      <c r="Z101" s="141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50.05</v>
      </c>
      <c r="D102" s="73">
        <f>ROUND(C102,2)</f>
        <v>50.05</v>
      </c>
      <c r="E102" s="60">
        <v>0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142">
        <f>IF(AND(D102&lt;49.85,G102&gt;0),$C$2*ABS(G102)/40000,(SUMPRODUCT(--(G102&gt;$S102:$U102),(G102-$S102:$U102),($V102:$X102)))*E102/40000)</f>
        <v>0</v>
      </c>
      <c r="Z102" s="141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50.05</v>
      </c>
      <c r="D103" s="98">
        <f>ROUND(C103,2)</f>
        <v>50.05</v>
      </c>
      <c r="E103" s="99">
        <v>0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43">
        <f>IF(AND(D103&lt;49.85,G103&gt;0),$C$2*ABS(G103)/40000,(SUMPRODUCT(--(G103&gt;$S103:$U103),(G103-$S103:$U103),($V103:$X103)))*E103/40000)</f>
        <v>0</v>
      </c>
      <c r="Z103" s="141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49.98875</v>
      </c>
      <c r="D104" s="110">
        <f>ROUND(C104,2)</f>
        <v>49.99</v>
      </c>
      <c r="E104" s="111">
        <f>AVERAGE(E6:E103)</f>
        <v>300.6749999999999</v>
      </c>
      <c r="F104" s="111">
        <f>AVERAGE(F6:F103)</f>
        <v>1.278958333333333</v>
      </c>
      <c r="G104" s="112">
        <f>SUM(G8:G103)/4</f>
        <v>0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0</v>
      </c>
      <c r="AB104" s="116">
        <f>SUM(AB8:AB103)</f>
        <v>0</v>
      </c>
      <c r="AC104" s="117">
        <f>SUM(AC8:AC103)</f>
        <v>0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60.6024</v>
      </c>
      <c r="AH152" s="86">
        <f>MIN(AG152,$C$2)</f>
        <v>60.6024</v>
      </c>
    </row>
    <row r="153" spans="1:37" customHeight="1" ht="16">
      <c r="AE153" s="16"/>
      <c r="AF153" s="133">
        <f>ROUND((AF152-0.01),2)</f>
        <v>50.03</v>
      </c>
      <c r="AG153" s="134">
        <f>2*$A$2/5</f>
        <v>121.2048</v>
      </c>
      <c r="AH153" s="86">
        <f>MIN(AG153,$C$2)</f>
        <v>121.2048</v>
      </c>
    </row>
    <row r="154" spans="1:37" customHeight="1" ht="16">
      <c r="AE154" s="16"/>
      <c r="AF154" s="133">
        <f>ROUND((AF153-0.01),2)</f>
        <v>50.02</v>
      </c>
      <c r="AG154" s="134">
        <f>3*$A$2/5</f>
        <v>181.8072</v>
      </c>
      <c r="AH154" s="86">
        <f>MIN(AG154,$C$2)</f>
        <v>181.8072</v>
      </c>
    </row>
    <row r="155" spans="1:37" customHeight="1" ht="16">
      <c r="AE155" s="16"/>
      <c r="AF155" s="133">
        <f>ROUND((AF154-0.01),2)</f>
        <v>50.01</v>
      </c>
      <c r="AG155" s="134">
        <f>4*$A$2/5</f>
        <v>242.4096</v>
      </c>
      <c r="AH155" s="86">
        <f>MIN(AG155,$C$2)</f>
        <v>242.4096</v>
      </c>
    </row>
    <row r="156" spans="1:37" customHeight="1" ht="16">
      <c r="AE156" s="16"/>
      <c r="AF156" s="133">
        <f>ROUND((AF155-0.01),2)</f>
        <v>50</v>
      </c>
      <c r="AG156" s="134">
        <f>5*$A$2/5</f>
        <v>303.012</v>
      </c>
      <c r="AH156" s="86">
        <f>MIN(AG156,$C$2)</f>
        <v>303.012</v>
      </c>
    </row>
    <row r="157" spans="1:37" customHeight="1" ht="16">
      <c r="AE157" s="16"/>
      <c r="AF157" s="133">
        <f>ROUND((AF156-0.01),2)</f>
        <v>49.99</v>
      </c>
      <c r="AG157" s="134">
        <f>50+15*$A$2/16</f>
        <v>334.07375</v>
      </c>
      <c r="AH157" s="86">
        <f>MIN(AG157,$C$2)</f>
        <v>334.07375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365.1355</v>
      </c>
      <c r="AH158" s="86">
        <f>MIN(AG158,$C$2)</f>
        <v>365.1355</v>
      </c>
    </row>
    <row r="159" spans="1:37" customHeight="1" ht="16">
      <c r="AE159" s="16"/>
      <c r="AF159" s="133">
        <f>ROUND((AF158-0.01),2)</f>
        <v>49.97</v>
      </c>
      <c r="AG159" s="134">
        <f>150+13*$A$2/16</f>
        <v>396.19725</v>
      </c>
      <c r="AH159" s="86">
        <f>MIN(AG159,$C$2)</f>
        <v>396.19725</v>
      </c>
    </row>
    <row r="160" spans="1:37" customHeight="1" ht="16">
      <c r="AE160" s="16"/>
      <c r="AF160" s="133">
        <f>ROUND((AF159-0.01),2)</f>
        <v>49.96</v>
      </c>
      <c r="AG160" s="134">
        <f>200+12*$A$2/16</f>
        <v>427.259</v>
      </c>
      <c r="AH160" s="86">
        <f>MIN(AG160,$C$2)</f>
        <v>427.259</v>
      </c>
    </row>
    <row r="161" spans="1:37" customHeight="1" ht="16">
      <c r="AE161" s="16"/>
      <c r="AF161" s="133">
        <f>ROUND((AF160-0.01),2)</f>
        <v>49.95</v>
      </c>
      <c r="AG161" s="134">
        <f>250+11*$A$2/16</f>
        <v>458.32075</v>
      </c>
      <c r="AH161" s="86">
        <f>MIN(AG161,$C$2)</f>
        <v>458.32075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489.3825</v>
      </c>
      <c r="AH162" s="86">
        <f>MIN(AG162,$C$2)</f>
        <v>489.3825</v>
      </c>
    </row>
    <row r="163" spans="1:37" customHeight="1" ht="16">
      <c r="AE163" s="16"/>
      <c r="AF163" s="133">
        <f>ROUND((AF162-0.01),2)</f>
        <v>49.93</v>
      </c>
      <c r="AG163" s="134">
        <f>350+9*$A$2/16</f>
        <v>520.44425</v>
      </c>
      <c r="AH163" s="86">
        <f>MIN(AG163,$C$2)</f>
        <v>520.44425</v>
      </c>
    </row>
    <row r="164" spans="1:37" customHeight="1" ht="15">
      <c r="AE164" s="16"/>
      <c r="AF164" s="133">
        <f>ROUND((AF163-0.01),2)</f>
        <v>49.92</v>
      </c>
      <c r="AG164" s="134">
        <f>400+8*$A$2/16</f>
        <v>551.506</v>
      </c>
      <c r="AH164" s="135">
        <f>MIN(AG164,$C$2)</f>
        <v>551.506</v>
      </c>
    </row>
    <row r="165" spans="1:37" customHeight="1" ht="15">
      <c r="AE165" s="16"/>
      <c r="AF165" s="133">
        <f>ROUND((AF164-0.01),2)</f>
        <v>49.91</v>
      </c>
      <c r="AG165" s="134">
        <f>450+7*$A$2/16</f>
        <v>582.5677499999999</v>
      </c>
      <c r="AH165" s="135">
        <f>MIN(AG165,$C$2)</f>
        <v>582.5677499999999</v>
      </c>
    </row>
    <row r="166" spans="1:37" customHeight="1" ht="15">
      <c r="AE166" s="16"/>
      <c r="AF166" s="133">
        <f>ROUND((AF165-0.01),2)</f>
        <v>49.9</v>
      </c>
      <c r="AG166" s="134">
        <f>500+6*$A$2/16</f>
        <v>613.6295</v>
      </c>
      <c r="AH166" s="135">
        <f>MIN(AG166,$C$2)</f>
        <v>613.6295</v>
      </c>
    </row>
    <row r="167" spans="1:37" customHeight="1" ht="15">
      <c r="AE167" s="16"/>
      <c r="AF167" s="133">
        <f>ROUND((AF166-0.01),2)</f>
        <v>49.89</v>
      </c>
      <c r="AG167" s="134">
        <f>550+5*$A$2/16</f>
        <v>644.69125</v>
      </c>
      <c r="AH167" s="135">
        <f>MIN(AG167,$C$2)</f>
        <v>644.69125</v>
      </c>
    </row>
    <row r="168" spans="1:37" customHeight="1" ht="15">
      <c r="AE168" s="16"/>
      <c r="AF168" s="133">
        <f>ROUND((AF167-0.01),2)</f>
        <v>49.88</v>
      </c>
      <c r="AG168" s="134">
        <f>600+4*$A$2/16</f>
        <v>675.753</v>
      </c>
      <c r="AH168" s="135">
        <f>MIN(AG168,$C$2)</f>
        <v>675.753</v>
      </c>
    </row>
    <row r="169" spans="1:37" customHeight="1" ht="15">
      <c r="AE169" s="16"/>
      <c r="AF169" s="133">
        <f>ROUND((AF168-0.01),2)</f>
        <v>49.87</v>
      </c>
      <c r="AG169" s="134">
        <f>650+3*$A$2/16</f>
        <v>706.81475</v>
      </c>
      <c r="AH169" s="135">
        <f>MIN(AG169,$C$2)</f>
        <v>706.81475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737.8765</v>
      </c>
      <c r="AH170" s="135">
        <f>MIN(AG170,$C$2)</f>
        <v>737.8765</v>
      </c>
    </row>
    <row r="171" spans="1:37" customHeight="1" ht="15">
      <c r="AE171" s="16"/>
      <c r="AF171" s="133">
        <f>ROUND((AF170-0.01),2)</f>
        <v>49.85</v>
      </c>
      <c r="AG171" s="134">
        <f>750+1*$A$2/16</f>
        <v>768.93825</v>
      </c>
      <c r="AH171" s="135">
        <f>MIN(AG171,$C$2)</f>
        <v>768.93825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279.351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13.207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4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59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49.99</v>
      </c>
      <c r="D8" s="59">
        <f>ROUND(C8,2)</f>
        <v>49.99</v>
      </c>
      <c r="E8" s="60">
        <v>311.89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49.95</v>
      </c>
      <c r="D9" s="73">
        <f>ROUND(C9,2)</f>
        <v>49.95</v>
      </c>
      <c r="E9" s="60">
        <v>442.05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49.96</v>
      </c>
      <c r="D10" s="73">
        <f>ROUND(C10,2)</f>
        <v>49.96</v>
      </c>
      <c r="E10" s="60">
        <v>409.51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279.35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49.97</v>
      </c>
      <c r="D12" s="73">
        <f>ROUND(C12,2)</f>
        <v>49.97</v>
      </c>
      <c r="E12" s="60">
        <v>376.97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49.95</v>
      </c>
      <c r="D13" s="73">
        <f>ROUND(C13,2)</f>
        <v>49.95</v>
      </c>
      <c r="E13" s="60">
        <v>442.05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49.97</v>
      </c>
      <c r="D14" s="73">
        <f>ROUND(C14,2)</f>
        <v>49.97</v>
      </c>
      <c r="E14" s="60">
        <v>376.97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50.01</v>
      </c>
      <c r="D15" s="73">
        <f>ROUND(C15,2)</f>
        <v>50.01</v>
      </c>
      <c r="E15" s="60">
        <v>223.48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49.99</v>
      </c>
      <c r="D16" s="73">
        <f>ROUND(C16,2)</f>
        <v>49.99</v>
      </c>
      <c r="E16" s="60">
        <v>311.89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50.01</v>
      </c>
      <c r="D17" s="73">
        <f>ROUND(C17,2)</f>
        <v>50.01</v>
      </c>
      <c r="E17" s="60">
        <v>223.48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50.01</v>
      </c>
      <c r="D18" s="73">
        <f>ROUND(C18,2)</f>
        <v>50.01</v>
      </c>
      <c r="E18" s="60">
        <v>223.48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50.02</v>
      </c>
      <c r="D19" s="73">
        <f>ROUND(C19,2)</f>
        <v>50.02</v>
      </c>
      <c r="E19" s="60">
        <v>167.61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49.98</v>
      </c>
      <c r="D20" s="73">
        <f>ROUND(C20,2)</f>
        <v>49.98</v>
      </c>
      <c r="E20" s="60">
        <v>344.43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</v>
      </c>
      <c r="D21" s="73">
        <f>ROUND(C21,2)</f>
        <v>50</v>
      </c>
      <c r="E21" s="60">
        <v>279.35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50.01</v>
      </c>
      <c r="D22" s="73">
        <f>ROUND(C22,2)</f>
        <v>50.01</v>
      </c>
      <c r="E22" s="60">
        <v>223.48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50.03</v>
      </c>
      <c r="D23" s="73">
        <f>ROUND(C23,2)</f>
        <v>50.03</v>
      </c>
      <c r="E23" s="60">
        <v>111.74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49.95</v>
      </c>
      <c r="D24" s="73">
        <f>ROUND(C24,2)</f>
        <v>49.95</v>
      </c>
      <c r="E24" s="60">
        <v>442.05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50.04</v>
      </c>
      <c r="D25" s="73">
        <f>ROUND(C25,2)</f>
        <v>50.04</v>
      </c>
      <c r="E25" s="60">
        <v>55.87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50.04</v>
      </c>
      <c r="D26" s="73">
        <f>ROUND(C26,2)</f>
        <v>50.04</v>
      </c>
      <c r="E26" s="60">
        <v>55.87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50.05</v>
      </c>
      <c r="D27" s="73">
        <f>ROUND(C27,2)</f>
        <v>50.05</v>
      </c>
      <c r="E27" s="60">
        <v>0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49.95</v>
      </c>
      <c r="D28" s="73">
        <f>ROUND(C28,2)</f>
        <v>49.95</v>
      </c>
      <c r="E28" s="60">
        <v>442.05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49.95</v>
      </c>
      <c r="D29" s="73">
        <f>ROUND(C29,2)</f>
        <v>49.95</v>
      </c>
      <c r="E29" s="60">
        <v>442.05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49.97</v>
      </c>
      <c r="D30" s="73">
        <f>ROUND(C30,2)</f>
        <v>49.97</v>
      </c>
      <c r="E30" s="60">
        <v>376.97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</v>
      </c>
      <c r="D31" s="73">
        <f>ROUND(C31,2)</f>
        <v>50</v>
      </c>
      <c r="E31" s="60">
        <v>279.35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49.95</v>
      </c>
      <c r="D32" s="73">
        <f>ROUND(C32,2)</f>
        <v>49.95</v>
      </c>
      <c r="E32" s="60">
        <v>442.05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49.94</v>
      </c>
      <c r="D33" s="73">
        <f>ROUND(C33,2)</f>
        <v>49.94</v>
      </c>
      <c r="E33" s="60">
        <v>474.59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50</v>
      </c>
      <c r="D34" s="73">
        <f>ROUND(C34,2)</f>
        <v>50</v>
      </c>
      <c r="E34" s="60">
        <v>279.35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49.98</v>
      </c>
      <c r="D35" s="73">
        <f>ROUND(C35,2)</f>
        <v>49.98</v>
      </c>
      <c r="E35" s="60">
        <v>344.43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49.98</v>
      </c>
      <c r="D36" s="73">
        <f>ROUND(C36,2)</f>
        <v>49.98</v>
      </c>
      <c r="E36" s="60">
        <v>344.43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49.99</v>
      </c>
      <c r="D37" s="73">
        <f>ROUND(C37,2)</f>
        <v>49.99</v>
      </c>
      <c r="E37" s="60">
        <v>311.89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50.02</v>
      </c>
      <c r="D38" s="73">
        <f>ROUND(C38,2)</f>
        <v>50.02</v>
      </c>
      <c r="E38" s="60">
        <v>167.61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50.04</v>
      </c>
      <c r="D39" s="73">
        <f>ROUND(C39,2)</f>
        <v>50.04</v>
      </c>
      <c r="E39" s="60">
        <v>55.87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</v>
      </c>
      <c r="D40" s="73">
        <f>ROUND(C40,2)</f>
        <v>50</v>
      </c>
      <c r="E40" s="60">
        <v>279.35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49.96</v>
      </c>
      <c r="D41" s="73">
        <f>ROUND(C41,2)</f>
        <v>49.96</v>
      </c>
      <c r="E41" s="60">
        <v>409.51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50.02</v>
      </c>
      <c r="D42" s="73">
        <f>ROUND(C42,2)</f>
        <v>50.02</v>
      </c>
      <c r="E42" s="60">
        <v>167.61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49.99</v>
      </c>
      <c r="D43" s="73">
        <f>ROUND(C43,2)</f>
        <v>49.99</v>
      </c>
      <c r="E43" s="60">
        <v>311.89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49.93</v>
      </c>
      <c r="D44" s="73">
        <f>ROUND(C44,2)</f>
        <v>49.93</v>
      </c>
      <c r="E44" s="60">
        <v>507.13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49.98</v>
      </c>
      <c r="D45" s="73">
        <f>ROUND(C45,2)</f>
        <v>49.98</v>
      </c>
      <c r="E45" s="60">
        <v>344.43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49.89</v>
      </c>
      <c r="D46" s="73">
        <f>ROUND(C46,2)</f>
        <v>49.89</v>
      </c>
      <c r="E46" s="60">
        <v>637.3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50.02</v>
      </c>
      <c r="D47" s="73">
        <f>ROUND(C47,2)</f>
        <v>50.02</v>
      </c>
      <c r="E47" s="60">
        <v>167.61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49.99</v>
      </c>
      <c r="D48" s="73">
        <f>ROUND(C48,2)</f>
        <v>49.99</v>
      </c>
      <c r="E48" s="60">
        <v>311.89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49.99</v>
      </c>
      <c r="D49" s="73">
        <f>ROUND(C49,2)</f>
        <v>49.99</v>
      </c>
      <c r="E49" s="60">
        <v>311.89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</v>
      </c>
      <c r="D50" s="73">
        <f>ROUND(C50,2)</f>
        <v>50</v>
      </c>
      <c r="E50" s="60">
        <v>279.35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50.01</v>
      </c>
      <c r="D51" s="73">
        <f>ROUND(C51,2)</f>
        <v>50.01</v>
      </c>
      <c r="E51" s="60">
        <v>223.48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49.98</v>
      </c>
      <c r="D52" s="73">
        <f>ROUND(C52,2)</f>
        <v>49.98</v>
      </c>
      <c r="E52" s="60">
        <v>344.43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50.05</v>
      </c>
      <c r="D53" s="73">
        <f>ROUND(C53,2)</f>
        <v>50.05</v>
      </c>
      <c r="E53" s="60">
        <v>0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50.05</v>
      </c>
      <c r="D54" s="73">
        <f>ROUND(C54,2)</f>
        <v>50.05</v>
      </c>
      <c r="E54" s="60">
        <v>0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50.06</v>
      </c>
      <c r="D55" s="73">
        <f>ROUND(C55,2)</f>
        <v>50.06</v>
      </c>
      <c r="E55" s="60">
        <v>0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50</v>
      </c>
      <c r="D56" s="73">
        <f>ROUND(C56,2)</f>
        <v>50</v>
      </c>
      <c r="E56" s="60">
        <v>279.35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49.99</v>
      </c>
      <c r="D57" s="73">
        <f>ROUND(C57,2)</f>
        <v>49.99</v>
      </c>
      <c r="E57" s="60">
        <v>311.89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49.99</v>
      </c>
      <c r="D58" s="73">
        <f>ROUND(C58,2)</f>
        <v>49.99</v>
      </c>
      <c r="E58" s="60">
        <v>311.89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50.01</v>
      </c>
      <c r="D59" s="73">
        <f>ROUND(C59,2)</f>
        <v>50.01</v>
      </c>
      <c r="E59" s="60">
        <v>223.48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50.03</v>
      </c>
      <c r="D60" s="73">
        <f>ROUND(C60,2)</f>
        <v>50.03</v>
      </c>
      <c r="E60" s="60">
        <v>111.74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50.03</v>
      </c>
      <c r="D61" s="73">
        <f>ROUND(C61,2)</f>
        <v>50.03</v>
      </c>
      <c r="E61" s="60">
        <v>111.74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50.05</v>
      </c>
      <c r="D62" s="73">
        <f>ROUND(C62,2)</f>
        <v>50.05</v>
      </c>
      <c r="E62" s="60">
        <v>0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50.01</v>
      </c>
      <c r="D63" s="73">
        <f>ROUND(C63,2)</f>
        <v>50.01</v>
      </c>
      <c r="E63" s="60">
        <v>223.48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49.94</v>
      </c>
      <c r="D64" s="73">
        <f>ROUND(C64,2)</f>
        <v>49.94</v>
      </c>
      <c r="E64" s="60">
        <v>474.59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</v>
      </c>
      <c r="D65" s="73">
        <f>ROUND(C65,2)</f>
        <v>49.9</v>
      </c>
      <c r="E65" s="60">
        <v>604.76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50.01</v>
      </c>
      <c r="D66" s="73">
        <f>ROUND(C66,2)</f>
        <v>50.01</v>
      </c>
      <c r="E66" s="60">
        <v>223.48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49.99</v>
      </c>
      <c r="D67" s="73">
        <f>ROUND(C67,2)</f>
        <v>49.99</v>
      </c>
      <c r="E67" s="60">
        <v>311.89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50.01</v>
      </c>
      <c r="D68" s="73">
        <f>ROUND(C68,2)</f>
        <v>50.01</v>
      </c>
      <c r="E68" s="60">
        <v>223.48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49.89</v>
      </c>
      <c r="D69" s="73">
        <f>ROUND(C69,2)</f>
        <v>49.89</v>
      </c>
      <c r="E69" s="60">
        <v>637.3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49.96</v>
      </c>
      <c r="D70" s="73">
        <f>ROUND(C70,2)</f>
        <v>49.96</v>
      </c>
      <c r="E70" s="60">
        <v>409.51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50.01</v>
      </c>
      <c r="D71" s="73">
        <f>ROUND(C71,2)</f>
        <v>50.01</v>
      </c>
      <c r="E71" s="60">
        <v>223.48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</v>
      </c>
      <c r="D72" s="73">
        <f>ROUND(C72,2)</f>
        <v>50</v>
      </c>
      <c r="E72" s="60">
        <v>279.35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50</v>
      </c>
      <c r="D73" s="73">
        <f>ROUND(C73,2)</f>
        <v>50</v>
      </c>
      <c r="E73" s="60">
        <v>279.35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50.01</v>
      </c>
      <c r="D74" s="73">
        <f>ROUND(C74,2)</f>
        <v>50.01</v>
      </c>
      <c r="E74" s="60">
        <v>223.48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49.95</v>
      </c>
      <c r="D75" s="73">
        <f>ROUND(C75,2)</f>
        <v>49.95</v>
      </c>
      <c r="E75" s="60">
        <v>442.05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50.01</v>
      </c>
      <c r="D76" s="73">
        <f>ROUND(C76,2)</f>
        <v>50.01</v>
      </c>
      <c r="E76" s="60">
        <v>223.48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50.03</v>
      </c>
      <c r="D77" s="73">
        <f>ROUND(C77,2)</f>
        <v>50.03</v>
      </c>
      <c r="E77" s="60">
        <v>111.74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50.04</v>
      </c>
      <c r="D78" s="73">
        <f>ROUND(C78,2)</f>
        <v>50.04</v>
      </c>
      <c r="E78" s="60">
        <v>55.87</v>
      </c>
      <c r="F78" s="61">
        <v>0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50.01</v>
      </c>
      <c r="D79" s="73">
        <f>ROUND(C79,2)</f>
        <v>50.01</v>
      </c>
      <c r="E79" s="60">
        <v>223.48</v>
      </c>
      <c r="F79" s="61">
        <v>0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50.05</v>
      </c>
      <c r="D80" s="73">
        <f>ROUND(C80,2)</f>
        <v>50.05</v>
      </c>
      <c r="E80" s="60">
        <v>0</v>
      </c>
      <c r="F80" s="61">
        <v>0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49.95</v>
      </c>
      <c r="D81" s="73">
        <f>ROUND(C81,2)</f>
        <v>49.95</v>
      </c>
      <c r="E81" s="60">
        <v>442.05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49.99</v>
      </c>
      <c r="D82" s="73">
        <f>ROUND(C82,2)</f>
        <v>49.99</v>
      </c>
      <c r="E82" s="60">
        <v>311.89</v>
      </c>
      <c r="F82" s="61">
        <v>8.77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1.0524</v>
      </c>
      <c r="T82" s="60">
        <f>MIN($T$6/100*F82,200)</f>
        <v>1.3155</v>
      </c>
      <c r="U82" s="60">
        <f>MIN($U$6/100*F82,250)</f>
        <v>1.754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49.94</v>
      </c>
      <c r="D83" s="73">
        <f>ROUND(C83,2)</f>
        <v>49.94</v>
      </c>
      <c r="E83" s="60">
        <v>474.59</v>
      </c>
      <c r="F83" s="61">
        <v>8.77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1.0524</v>
      </c>
      <c r="T83" s="60">
        <f>MIN($T$6/100*F83,200)</f>
        <v>1.3155</v>
      </c>
      <c r="U83" s="60">
        <f>MIN($U$6/100*F83,250)</f>
        <v>1.754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49.97</v>
      </c>
      <c r="D84" s="73">
        <f>ROUND(C84,2)</f>
        <v>49.97</v>
      </c>
      <c r="E84" s="60">
        <v>376.97</v>
      </c>
      <c r="F84" s="61">
        <v>8.77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1.0524</v>
      </c>
      <c r="T84" s="60">
        <f>MIN($T$6/100*F84,200)</f>
        <v>1.3155</v>
      </c>
      <c r="U84" s="60">
        <f>MIN($U$6/100*F84,250)</f>
        <v>1.754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</v>
      </c>
      <c r="D85" s="73">
        <f>ROUND(C85,2)</f>
        <v>50</v>
      </c>
      <c r="E85" s="60">
        <v>279.35</v>
      </c>
      <c r="F85" s="61">
        <v>8.77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1.0524</v>
      </c>
      <c r="T85" s="60">
        <f>MIN($T$6/100*F85,200)</f>
        <v>1.3155</v>
      </c>
      <c r="U85" s="60">
        <f>MIN($U$6/100*F85,250)</f>
        <v>1.754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50</v>
      </c>
      <c r="D86" s="73">
        <f>ROUND(C86,2)</f>
        <v>50</v>
      </c>
      <c r="E86" s="60">
        <v>279.35</v>
      </c>
      <c r="F86" s="61">
        <v>8.77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1.0524</v>
      </c>
      <c r="T86" s="60">
        <f>MIN($T$6/100*F86,200)</f>
        <v>1.3155</v>
      </c>
      <c r="U86" s="60">
        <f>MIN($U$6/100*F86,250)</f>
        <v>1.754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50.01</v>
      </c>
      <c r="D87" s="73">
        <f>ROUND(C87,2)</f>
        <v>50.01</v>
      </c>
      <c r="E87" s="60">
        <v>223.48</v>
      </c>
      <c r="F87" s="61">
        <v>8.77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1.0524</v>
      </c>
      <c r="T87" s="60">
        <f>MIN($T$6/100*F87,200)</f>
        <v>1.3155</v>
      </c>
      <c r="U87" s="60">
        <f>MIN($U$6/100*F87,250)</f>
        <v>1.754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50.04</v>
      </c>
      <c r="D88" s="73">
        <f>ROUND(C88,2)</f>
        <v>50.04</v>
      </c>
      <c r="E88" s="60">
        <v>55.87</v>
      </c>
      <c r="F88" s="61">
        <v>8.77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1.0524</v>
      </c>
      <c r="T88" s="60">
        <f>MIN($T$6/100*F88,200)</f>
        <v>1.3155</v>
      </c>
      <c r="U88" s="60">
        <f>MIN($U$6/100*F88,250)</f>
        <v>1.754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50</v>
      </c>
      <c r="D89" s="73">
        <f>ROUND(C89,2)</f>
        <v>50</v>
      </c>
      <c r="E89" s="60">
        <v>279.35</v>
      </c>
      <c r="F89" s="61">
        <v>8.77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1.0524</v>
      </c>
      <c r="T89" s="60">
        <f>MIN($T$6/100*F89,200)</f>
        <v>1.3155</v>
      </c>
      <c r="U89" s="60">
        <f>MIN($U$6/100*F89,250)</f>
        <v>1.754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</v>
      </c>
      <c r="AB89" s="139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49.99</v>
      </c>
      <c r="D90" s="73">
        <f>ROUND(C90,2)</f>
        <v>49.99</v>
      </c>
      <c r="E90" s="60">
        <v>311.89</v>
      </c>
      <c r="F90" s="61">
        <v>8.77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1.0524</v>
      </c>
      <c r="T90" s="60">
        <f>MIN($T$6/100*F90,200)</f>
        <v>1.3155</v>
      </c>
      <c r="U90" s="60">
        <f>MIN($U$6/100*F90,250)</f>
        <v>1.754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</v>
      </c>
      <c r="AB90" s="139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50.01</v>
      </c>
      <c r="D91" s="73">
        <f>ROUND(C91,2)</f>
        <v>50.01</v>
      </c>
      <c r="E91" s="60">
        <v>223.48</v>
      </c>
      <c r="F91" s="61">
        <v>8.77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1.0524</v>
      </c>
      <c r="T91" s="60">
        <f>MIN($T$6/100*F91,200)</f>
        <v>1.3155</v>
      </c>
      <c r="U91" s="60">
        <f>MIN($U$6/100*F91,250)</f>
        <v>1.754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49.98</v>
      </c>
      <c r="D92" s="73">
        <f>ROUND(C92,2)</f>
        <v>49.98</v>
      </c>
      <c r="E92" s="60">
        <v>344.43</v>
      </c>
      <c r="F92" s="61">
        <v>8.77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1.0524</v>
      </c>
      <c r="T92" s="60">
        <f>MIN($T$6/100*F92,200)</f>
        <v>1.3155</v>
      </c>
      <c r="U92" s="60">
        <f>MIN($U$6/100*F92,250)</f>
        <v>1.754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</v>
      </c>
      <c r="D93" s="73">
        <f>ROUND(C93,2)</f>
        <v>50</v>
      </c>
      <c r="E93" s="60">
        <v>279.35</v>
      </c>
      <c r="F93" s="61">
        <v>8.77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1.0524</v>
      </c>
      <c r="T93" s="60">
        <f>MIN($T$6/100*F93,200)</f>
        <v>1.3155</v>
      </c>
      <c r="U93" s="60">
        <f>MIN($U$6/100*F93,250)</f>
        <v>1.754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</v>
      </c>
      <c r="D94" s="73">
        <f>ROUND(C94,2)</f>
        <v>50</v>
      </c>
      <c r="E94" s="60">
        <v>279.35</v>
      </c>
      <c r="F94" s="61">
        <v>8.77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1.0524</v>
      </c>
      <c r="T94" s="60">
        <f>MIN($T$6/100*F94,200)</f>
        <v>1.3155</v>
      </c>
      <c r="U94" s="60">
        <f>MIN($U$6/100*F94,250)</f>
        <v>1.754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50.03</v>
      </c>
      <c r="D95" s="73">
        <f>ROUND(C95,2)</f>
        <v>50.03</v>
      </c>
      <c r="E95" s="60">
        <v>111.74</v>
      </c>
      <c r="F95" s="61">
        <v>8.77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1.0524</v>
      </c>
      <c r="T95" s="60">
        <f>MIN($T$6/100*F95,200)</f>
        <v>1.3155</v>
      </c>
      <c r="U95" s="60">
        <f>MIN($U$6/100*F95,250)</f>
        <v>1.754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49.98</v>
      </c>
      <c r="D96" s="73">
        <f>ROUND(C96,2)</f>
        <v>49.98</v>
      </c>
      <c r="E96" s="60">
        <v>344.43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50.01</v>
      </c>
      <c r="D97" s="73">
        <f>ROUND(C97,2)</f>
        <v>50.01</v>
      </c>
      <c r="E97" s="60">
        <v>223.48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50.03</v>
      </c>
      <c r="D98" s="73">
        <f>ROUND(C98,2)</f>
        <v>50.03</v>
      </c>
      <c r="E98" s="60">
        <v>111.74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50.02</v>
      </c>
      <c r="D99" s="73">
        <f>ROUND(C99,2)</f>
        <v>50.02</v>
      </c>
      <c r="E99" s="60">
        <v>167.61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49.97</v>
      </c>
      <c r="D100" s="73">
        <f>ROUND(C100,2)</f>
        <v>49.97</v>
      </c>
      <c r="E100" s="60">
        <v>376.97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49.98</v>
      </c>
      <c r="D101" s="73">
        <f>ROUND(C101,2)</f>
        <v>49.98</v>
      </c>
      <c r="E101" s="60">
        <v>344.43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49.98</v>
      </c>
      <c r="D102" s="73">
        <f>ROUND(C102,2)</f>
        <v>49.98</v>
      </c>
      <c r="E102" s="60">
        <v>344.43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50.01</v>
      </c>
      <c r="D103" s="98">
        <f>ROUND(C103,2)</f>
        <v>50.01</v>
      </c>
      <c r="E103" s="99">
        <v>223.48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49.99406250000001</v>
      </c>
      <c r="D104" s="110">
        <f>ROUND(C104,2)</f>
        <v>49.99</v>
      </c>
      <c r="E104" s="111">
        <f>AVERAGE(E6:E103)</f>
        <v>275.9229166666665</v>
      </c>
      <c r="F104" s="111">
        <f>AVERAGE(F6:F103)</f>
        <v>1.278958333333333</v>
      </c>
      <c r="G104" s="112">
        <f>SUM(G8:G103)/4</f>
        <v>0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0</v>
      </c>
      <c r="AB104" s="116">
        <f>SUM(AB8:AB103)</f>
        <v>0</v>
      </c>
      <c r="AC104" s="117">
        <f>SUM(AC8:AC103)</f>
        <v>0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55.8702</v>
      </c>
      <c r="AH152" s="86">
        <f>MIN(AG152,$C$2)</f>
        <v>55.8702</v>
      </c>
    </row>
    <row r="153" spans="1:37" customHeight="1" ht="16">
      <c r="AE153" s="16"/>
      <c r="AF153" s="133">
        <f>ROUND((AF152-0.01),2)</f>
        <v>50.03</v>
      </c>
      <c r="AG153" s="134">
        <f>2*$A$2/5</f>
        <v>111.7404</v>
      </c>
      <c r="AH153" s="86">
        <f>MIN(AG153,$C$2)</f>
        <v>111.7404</v>
      </c>
    </row>
    <row r="154" spans="1:37" customHeight="1" ht="16">
      <c r="AE154" s="16"/>
      <c r="AF154" s="133">
        <f>ROUND((AF153-0.01),2)</f>
        <v>50.02</v>
      </c>
      <c r="AG154" s="134">
        <f>3*$A$2/5</f>
        <v>167.6106</v>
      </c>
      <c r="AH154" s="86">
        <f>MIN(AG154,$C$2)</f>
        <v>167.6106</v>
      </c>
    </row>
    <row r="155" spans="1:37" customHeight="1" ht="16">
      <c r="AE155" s="16"/>
      <c r="AF155" s="133">
        <f>ROUND((AF154-0.01),2)</f>
        <v>50.01</v>
      </c>
      <c r="AG155" s="134">
        <f>4*$A$2/5</f>
        <v>223.4808</v>
      </c>
      <c r="AH155" s="86">
        <f>MIN(AG155,$C$2)</f>
        <v>223.4808</v>
      </c>
    </row>
    <row r="156" spans="1:37" customHeight="1" ht="16">
      <c r="AE156" s="16"/>
      <c r="AF156" s="133">
        <f>ROUND((AF155-0.01),2)</f>
        <v>50</v>
      </c>
      <c r="AG156" s="134">
        <f>5*$A$2/5</f>
        <v>279.351</v>
      </c>
      <c r="AH156" s="86">
        <f>MIN(AG156,$C$2)</f>
        <v>279.351</v>
      </c>
    </row>
    <row r="157" spans="1:37" customHeight="1" ht="16">
      <c r="AE157" s="16"/>
      <c r="AF157" s="133">
        <f>ROUND((AF156-0.01),2)</f>
        <v>49.99</v>
      </c>
      <c r="AG157" s="134">
        <f>50+15*$A$2/16</f>
        <v>311.8915625</v>
      </c>
      <c r="AH157" s="86">
        <f>MIN(AG157,$C$2)</f>
        <v>311.8915625</v>
      </c>
    </row>
    <row r="158" spans="1:37" customHeight="1" ht="16">
      <c r="AE158" s="16"/>
      <c r="AF158" s="133">
        <f>ROUND((AF157-0.01),2)</f>
        <v>49.98</v>
      </c>
      <c r="AG158" s="134">
        <f>100+14*$A$2/16</f>
        <v>344.432125</v>
      </c>
      <c r="AH158" s="86">
        <f>MIN(AG158,$C$2)</f>
        <v>344.432125</v>
      </c>
    </row>
    <row r="159" spans="1:37" customHeight="1" ht="16">
      <c r="AE159" s="16"/>
      <c r="AF159" s="133">
        <f>ROUND((AF158-0.01),2)</f>
        <v>49.97</v>
      </c>
      <c r="AG159" s="134">
        <f>150+13*$A$2/16</f>
        <v>376.9726875</v>
      </c>
      <c r="AH159" s="86">
        <f>MIN(AG159,$C$2)</f>
        <v>376.9726875</v>
      </c>
    </row>
    <row r="160" spans="1:37" customHeight="1" ht="16">
      <c r="AE160" s="16"/>
      <c r="AF160" s="133">
        <f>ROUND((AF159-0.01),2)</f>
        <v>49.96</v>
      </c>
      <c r="AG160" s="134">
        <f>200+12*$A$2/16</f>
        <v>409.51325</v>
      </c>
      <c r="AH160" s="86">
        <f>MIN(AG160,$C$2)</f>
        <v>409.51325</v>
      </c>
    </row>
    <row r="161" spans="1:37" customHeight="1" ht="16">
      <c r="AE161" s="16"/>
      <c r="AF161" s="133">
        <f>ROUND((AF160-0.01),2)</f>
        <v>49.95</v>
      </c>
      <c r="AG161" s="134">
        <f>250+11*$A$2/16</f>
        <v>442.0538125</v>
      </c>
      <c r="AH161" s="86">
        <f>MIN(AG161,$C$2)</f>
        <v>442.0538125</v>
      </c>
    </row>
    <row r="162" spans="1:37" customHeight="1" ht="16">
      <c r="AE162" s="16"/>
      <c r="AF162" s="133">
        <f>ROUND((AF161-0.01),2)</f>
        <v>49.94</v>
      </c>
      <c r="AG162" s="134">
        <f>300+10*$A$2/16</f>
        <v>474.594375</v>
      </c>
      <c r="AH162" s="86">
        <f>MIN(AG162,$C$2)</f>
        <v>474.594375</v>
      </c>
    </row>
    <row r="163" spans="1:37" customHeight="1" ht="16">
      <c r="AE163" s="16"/>
      <c r="AF163" s="133">
        <f>ROUND((AF162-0.01),2)</f>
        <v>49.93</v>
      </c>
      <c r="AG163" s="134">
        <f>350+9*$A$2/16</f>
        <v>507.1349375</v>
      </c>
      <c r="AH163" s="86">
        <f>MIN(AG163,$C$2)</f>
        <v>507.1349375</v>
      </c>
    </row>
    <row r="164" spans="1:37" customHeight="1" ht="15">
      <c r="AE164" s="16"/>
      <c r="AF164" s="133">
        <f>ROUND((AF163-0.01),2)</f>
        <v>49.92</v>
      </c>
      <c r="AG164" s="134">
        <f>400+8*$A$2/16</f>
        <v>539.6755000000001</v>
      </c>
      <c r="AH164" s="135">
        <f>MIN(AG164,$C$2)</f>
        <v>539.6755000000001</v>
      </c>
    </row>
    <row r="165" spans="1:37" customHeight="1" ht="15">
      <c r="AE165" s="16"/>
      <c r="AF165" s="133">
        <f>ROUND((AF164-0.01),2)</f>
        <v>49.91</v>
      </c>
      <c r="AG165" s="134">
        <f>450+7*$A$2/16</f>
        <v>572.2160625</v>
      </c>
      <c r="AH165" s="135">
        <f>MIN(AG165,$C$2)</f>
        <v>572.2160625</v>
      </c>
    </row>
    <row r="166" spans="1:37" customHeight="1" ht="15">
      <c r="AE166" s="16"/>
      <c r="AF166" s="133">
        <f>ROUND((AF165-0.01),2)</f>
        <v>49.9</v>
      </c>
      <c r="AG166" s="134">
        <f>500+6*$A$2/16</f>
        <v>604.756625</v>
      </c>
      <c r="AH166" s="135">
        <f>MIN(AG166,$C$2)</f>
        <v>604.756625</v>
      </c>
    </row>
    <row r="167" spans="1:37" customHeight="1" ht="15">
      <c r="AE167" s="16"/>
      <c r="AF167" s="133">
        <f>ROUND((AF166-0.01),2)</f>
        <v>49.89</v>
      </c>
      <c r="AG167" s="134">
        <f>550+5*$A$2/16</f>
        <v>637.2971875000001</v>
      </c>
      <c r="AH167" s="135">
        <f>MIN(AG167,$C$2)</f>
        <v>637.2971875000001</v>
      </c>
    </row>
    <row r="168" spans="1:37" customHeight="1" ht="15">
      <c r="AE168" s="16"/>
      <c r="AF168" s="133">
        <f>ROUND((AF167-0.01),2)</f>
        <v>49.88</v>
      </c>
      <c r="AG168" s="134">
        <f>600+4*$A$2/16</f>
        <v>669.83775</v>
      </c>
      <c r="AH168" s="135">
        <f>MIN(AG168,$C$2)</f>
        <v>669.83775</v>
      </c>
    </row>
    <row r="169" spans="1:37" customHeight="1" ht="15">
      <c r="AE169" s="16"/>
      <c r="AF169" s="133">
        <f>ROUND((AF168-0.01),2)</f>
        <v>49.87</v>
      </c>
      <c r="AG169" s="134">
        <f>650+3*$A$2/16</f>
        <v>702.3783125</v>
      </c>
      <c r="AH169" s="135">
        <f>MIN(AG169,$C$2)</f>
        <v>702.3783125</v>
      </c>
    </row>
    <row r="170" spans="1:37" customHeight="1" ht="15">
      <c r="AE170" s="16"/>
      <c r="AF170" s="133">
        <f>ROUND((AF169-0.01),2)</f>
        <v>49.86</v>
      </c>
      <c r="AG170" s="134">
        <f>700+2*$A$2/16</f>
        <v>734.918875</v>
      </c>
      <c r="AH170" s="135">
        <f>MIN(AG170,$C$2)</f>
        <v>734.918875</v>
      </c>
    </row>
    <row r="171" spans="1:37" customHeight="1" ht="15">
      <c r="AE171" s="16"/>
      <c r="AF171" s="133">
        <f>ROUND((AF170-0.01),2)</f>
        <v>49.85</v>
      </c>
      <c r="AG171" s="134">
        <f>750+1*$A$2/16</f>
        <v>767.4594375</v>
      </c>
      <c r="AH171" s="135">
        <f>MIN(AG171,$C$2)</f>
        <v>767.4594375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276.261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13.207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4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60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49.96</v>
      </c>
      <c r="D8" s="59">
        <f>ROUND(C8,2)</f>
        <v>49.96</v>
      </c>
      <c r="E8" s="60">
        <v>407.2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</v>
      </c>
      <c r="D9" s="73">
        <f>ROUND(C9,2)</f>
        <v>50</v>
      </c>
      <c r="E9" s="60">
        <v>276.26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</v>
      </c>
      <c r="D10" s="73">
        <f>ROUND(C10,2)</f>
        <v>50</v>
      </c>
      <c r="E10" s="60">
        <v>276.26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276.26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50.01</v>
      </c>
      <c r="D12" s="73">
        <f>ROUND(C12,2)</f>
        <v>50.01</v>
      </c>
      <c r="E12" s="60">
        <v>221.01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50.02</v>
      </c>
      <c r="D13" s="73">
        <f>ROUND(C13,2)</f>
        <v>50.02</v>
      </c>
      <c r="E13" s="60">
        <v>165.76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</v>
      </c>
      <c r="D14" s="73">
        <f>ROUND(C14,2)</f>
        <v>50</v>
      </c>
      <c r="E14" s="60">
        <v>276.26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50.01</v>
      </c>
      <c r="D15" s="73">
        <f>ROUND(C15,2)</f>
        <v>50.01</v>
      </c>
      <c r="E15" s="60">
        <v>221.01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49.99</v>
      </c>
      <c r="D16" s="73">
        <f>ROUND(C16,2)</f>
        <v>49.99</v>
      </c>
      <c r="E16" s="60">
        <v>308.99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50.03</v>
      </c>
      <c r="D17" s="73">
        <f>ROUND(C17,2)</f>
        <v>50.03</v>
      </c>
      <c r="E17" s="60">
        <v>110.5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50.01</v>
      </c>
      <c r="D18" s="73">
        <f>ROUND(C18,2)</f>
        <v>50.01</v>
      </c>
      <c r="E18" s="60">
        <v>221.01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50.03</v>
      </c>
      <c r="D19" s="73">
        <f>ROUND(C19,2)</f>
        <v>50.03</v>
      </c>
      <c r="E19" s="60">
        <v>110.5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50.05</v>
      </c>
      <c r="D20" s="73">
        <f>ROUND(C20,2)</f>
        <v>50.05</v>
      </c>
      <c r="E20" s="60">
        <v>0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50.03</v>
      </c>
      <c r="D21" s="73">
        <f>ROUND(C21,2)</f>
        <v>50.03</v>
      </c>
      <c r="E21" s="60">
        <v>110.5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</v>
      </c>
      <c r="D22" s="73">
        <f>ROUND(C22,2)</f>
        <v>50</v>
      </c>
      <c r="E22" s="60">
        <v>276.26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50.01</v>
      </c>
      <c r="D23" s="73">
        <f>ROUND(C23,2)</f>
        <v>50.01</v>
      </c>
      <c r="E23" s="60">
        <v>221.01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49.94</v>
      </c>
      <c r="D24" s="73">
        <f>ROUND(C24,2)</f>
        <v>49.94</v>
      </c>
      <c r="E24" s="60">
        <v>472.66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49.98</v>
      </c>
      <c r="D25" s="73">
        <f>ROUND(C25,2)</f>
        <v>49.98</v>
      </c>
      <c r="E25" s="60">
        <v>341.73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49.95</v>
      </c>
      <c r="D26" s="73">
        <f>ROUND(C26,2)</f>
        <v>49.95</v>
      </c>
      <c r="E26" s="60">
        <v>439.93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49.99</v>
      </c>
      <c r="D27" s="73">
        <f>ROUND(C27,2)</f>
        <v>49.99</v>
      </c>
      <c r="E27" s="60">
        <v>308.99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49.88</v>
      </c>
      <c r="D28" s="73">
        <f>ROUND(C28,2)</f>
        <v>49.88</v>
      </c>
      <c r="E28" s="60">
        <v>669.0700000000001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49.95</v>
      </c>
      <c r="D29" s="73">
        <f>ROUND(C29,2)</f>
        <v>49.95</v>
      </c>
      <c r="E29" s="60">
        <v>439.93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49.98</v>
      </c>
      <c r="D30" s="73">
        <f>ROUND(C30,2)</f>
        <v>49.98</v>
      </c>
      <c r="E30" s="60">
        <v>341.73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50.02</v>
      </c>
      <c r="D31" s="73">
        <f>ROUND(C31,2)</f>
        <v>50.02</v>
      </c>
      <c r="E31" s="60">
        <v>165.76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49.96</v>
      </c>
      <c r="D32" s="73">
        <f>ROUND(C32,2)</f>
        <v>49.96</v>
      </c>
      <c r="E32" s="60">
        <v>407.2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49.98</v>
      </c>
      <c r="D33" s="73">
        <f>ROUND(C33,2)</f>
        <v>49.98</v>
      </c>
      <c r="E33" s="60">
        <v>341.73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49.97</v>
      </c>
      <c r="D34" s="73">
        <f>ROUND(C34,2)</f>
        <v>49.97</v>
      </c>
      <c r="E34" s="60">
        <v>374.46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49.99</v>
      </c>
      <c r="D35" s="73">
        <f>ROUND(C35,2)</f>
        <v>49.99</v>
      </c>
      <c r="E35" s="60">
        <v>308.99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50.03</v>
      </c>
      <c r="D36" s="73">
        <f>ROUND(C36,2)</f>
        <v>50.03</v>
      </c>
      <c r="E36" s="60">
        <v>110.5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50.03</v>
      </c>
      <c r="D37" s="73">
        <f>ROUND(C37,2)</f>
        <v>50.03</v>
      </c>
      <c r="E37" s="60">
        <v>110.5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50.03</v>
      </c>
      <c r="D38" s="73">
        <f>ROUND(C38,2)</f>
        <v>50.03</v>
      </c>
      <c r="E38" s="60">
        <v>110.5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50.02</v>
      </c>
      <c r="D39" s="73">
        <f>ROUND(C39,2)</f>
        <v>50.02</v>
      </c>
      <c r="E39" s="60">
        <v>165.76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49.96</v>
      </c>
      <c r="D40" s="73">
        <f>ROUND(C40,2)</f>
        <v>49.96</v>
      </c>
      <c r="E40" s="60">
        <v>407.2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49.95</v>
      </c>
      <c r="D41" s="73">
        <f>ROUND(C41,2)</f>
        <v>49.95</v>
      </c>
      <c r="E41" s="60">
        <v>439.93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50.02</v>
      </c>
      <c r="D42" s="73">
        <f>ROUND(C42,2)</f>
        <v>50.02</v>
      </c>
      <c r="E42" s="60">
        <v>165.76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50.03</v>
      </c>
      <c r="D43" s="73">
        <f>ROUND(C43,2)</f>
        <v>50.03</v>
      </c>
      <c r="E43" s="60">
        <v>110.5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50</v>
      </c>
      <c r="D44" s="73">
        <f>ROUND(C44,2)</f>
        <v>50</v>
      </c>
      <c r="E44" s="60">
        <v>276.26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50.02</v>
      </c>
      <c r="D45" s="73">
        <f>ROUND(C45,2)</f>
        <v>50.02</v>
      </c>
      <c r="E45" s="60">
        <v>165.76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50.01</v>
      </c>
      <c r="D46" s="73">
        <f>ROUND(C46,2)</f>
        <v>50.01</v>
      </c>
      <c r="E46" s="60">
        <v>221.01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50.04</v>
      </c>
      <c r="D47" s="73">
        <f>ROUND(C47,2)</f>
        <v>50.04</v>
      </c>
      <c r="E47" s="60">
        <v>55.25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50.04</v>
      </c>
      <c r="D48" s="73">
        <f>ROUND(C48,2)</f>
        <v>50.04</v>
      </c>
      <c r="E48" s="60">
        <v>55.25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50.02</v>
      </c>
      <c r="D49" s="73">
        <f>ROUND(C49,2)</f>
        <v>50.02</v>
      </c>
      <c r="E49" s="60">
        <v>165.76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</v>
      </c>
      <c r="D50" s="73">
        <f>ROUND(C50,2)</f>
        <v>50</v>
      </c>
      <c r="E50" s="60">
        <v>276.26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49.97</v>
      </c>
      <c r="D51" s="73">
        <f>ROUND(C51,2)</f>
        <v>49.97</v>
      </c>
      <c r="E51" s="60">
        <v>374.46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49.95</v>
      </c>
      <c r="D52" s="73">
        <f>ROUND(C52,2)</f>
        <v>49.95</v>
      </c>
      <c r="E52" s="60">
        <v>439.93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50.02</v>
      </c>
      <c r="D53" s="73">
        <f>ROUND(C53,2)</f>
        <v>50.02</v>
      </c>
      <c r="E53" s="60">
        <v>165.76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50.01</v>
      </c>
      <c r="D54" s="73">
        <f>ROUND(C54,2)</f>
        <v>50.01</v>
      </c>
      <c r="E54" s="60">
        <v>221.01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50.02</v>
      </c>
      <c r="D55" s="73">
        <f>ROUND(C55,2)</f>
        <v>50.02</v>
      </c>
      <c r="E55" s="60">
        <v>165.76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49.97</v>
      </c>
      <c r="D56" s="73">
        <f>ROUND(C56,2)</f>
        <v>49.97</v>
      </c>
      <c r="E56" s="60">
        <v>374.46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</v>
      </c>
      <c r="D57" s="73">
        <f>ROUND(C57,2)</f>
        <v>49.9</v>
      </c>
      <c r="E57" s="60">
        <v>603.6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49.96</v>
      </c>
      <c r="D58" s="73">
        <f>ROUND(C58,2)</f>
        <v>49.96</v>
      </c>
      <c r="E58" s="60">
        <v>407.2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49.96</v>
      </c>
      <c r="D59" s="73">
        <f>ROUND(C59,2)</f>
        <v>49.96</v>
      </c>
      <c r="E59" s="60">
        <v>407.2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50.06</v>
      </c>
      <c r="D60" s="73">
        <f>ROUND(C60,2)</f>
        <v>50.06</v>
      </c>
      <c r="E60" s="60">
        <v>0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50.02</v>
      </c>
      <c r="D61" s="73">
        <f>ROUND(C61,2)</f>
        <v>50.02</v>
      </c>
      <c r="E61" s="60">
        <v>165.76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</v>
      </c>
      <c r="D62" s="73">
        <f>ROUND(C62,2)</f>
        <v>50</v>
      </c>
      <c r="E62" s="60">
        <v>276.26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50.04</v>
      </c>
      <c r="D63" s="73">
        <f>ROUND(C63,2)</f>
        <v>50.04</v>
      </c>
      <c r="E63" s="60">
        <v>55.25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50.01</v>
      </c>
      <c r="D64" s="73">
        <f>ROUND(C64,2)</f>
        <v>50.01</v>
      </c>
      <c r="E64" s="60">
        <v>221.01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50</v>
      </c>
      <c r="D65" s="73">
        <f>ROUND(C65,2)</f>
        <v>50</v>
      </c>
      <c r="E65" s="60">
        <v>276.26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49.99</v>
      </c>
      <c r="D66" s="73">
        <f>ROUND(C66,2)</f>
        <v>49.99</v>
      </c>
      <c r="E66" s="60">
        <v>308.99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50.02</v>
      </c>
      <c r="D67" s="73">
        <f>ROUND(C67,2)</f>
        <v>50.02</v>
      </c>
      <c r="E67" s="60">
        <v>165.76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50.05</v>
      </c>
      <c r="D68" s="73">
        <f>ROUND(C68,2)</f>
        <v>50.05</v>
      </c>
      <c r="E68" s="60">
        <v>0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49.97</v>
      </c>
      <c r="D69" s="73">
        <f>ROUND(C69,2)</f>
        <v>49.97</v>
      </c>
      <c r="E69" s="60">
        <v>374.46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50.01</v>
      </c>
      <c r="D70" s="73">
        <f>ROUND(C70,2)</f>
        <v>50.01</v>
      </c>
      <c r="E70" s="60">
        <v>221.01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50.01</v>
      </c>
      <c r="D71" s="73">
        <f>ROUND(C71,2)</f>
        <v>50.01</v>
      </c>
      <c r="E71" s="60">
        <v>221.01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50.04</v>
      </c>
      <c r="D72" s="73">
        <f>ROUND(C72,2)</f>
        <v>50.04</v>
      </c>
      <c r="E72" s="60">
        <v>55.25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50</v>
      </c>
      <c r="D73" s="73">
        <f>ROUND(C73,2)</f>
        <v>50</v>
      </c>
      <c r="E73" s="60">
        <v>276.26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50.01</v>
      </c>
      <c r="D74" s="73">
        <f>ROUND(C74,2)</f>
        <v>50.01</v>
      </c>
      <c r="E74" s="60">
        <v>221.01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49.95</v>
      </c>
      <c r="D75" s="73">
        <f>ROUND(C75,2)</f>
        <v>49.95</v>
      </c>
      <c r="E75" s="60">
        <v>439.93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50.03</v>
      </c>
      <c r="D76" s="73">
        <f>ROUND(C76,2)</f>
        <v>50.03</v>
      </c>
      <c r="E76" s="60">
        <v>110.5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50.03</v>
      </c>
      <c r="D77" s="73">
        <f>ROUND(C77,2)</f>
        <v>50.03</v>
      </c>
      <c r="E77" s="60">
        <v>110.5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50.01</v>
      </c>
      <c r="D78" s="73">
        <f>ROUND(C78,2)</f>
        <v>50.01</v>
      </c>
      <c r="E78" s="60">
        <v>221.01</v>
      </c>
      <c r="F78" s="61">
        <v>0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49.98</v>
      </c>
      <c r="D79" s="73">
        <f>ROUND(C79,2)</f>
        <v>49.98</v>
      </c>
      <c r="E79" s="60">
        <v>341.73</v>
      </c>
      <c r="F79" s="61">
        <v>0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50.05</v>
      </c>
      <c r="D80" s="73">
        <f>ROUND(C80,2)</f>
        <v>50.05</v>
      </c>
      <c r="E80" s="60">
        <v>0</v>
      </c>
      <c r="F80" s="61">
        <v>0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50</v>
      </c>
      <c r="D81" s="73">
        <f>ROUND(C81,2)</f>
        <v>50</v>
      </c>
      <c r="E81" s="60">
        <v>276.26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49.91</v>
      </c>
      <c r="D82" s="73">
        <f>ROUND(C82,2)</f>
        <v>49.91</v>
      </c>
      <c r="E82" s="60">
        <v>570.86</v>
      </c>
      <c r="F82" s="61">
        <v>8.77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1.0524</v>
      </c>
      <c r="T82" s="60">
        <f>MIN($T$6/100*F82,200)</f>
        <v>1.3155</v>
      </c>
      <c r="U82" s="60">
        <f>MIN($U$6/100*F82,250)</f>
        <v>1.754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49.91</v>
      </c>
      <c r="D83" s="73">
        <f>ROUND(C83,2)</f>
        <v>49.91</v>
      </c>
      <c r="E83" s="60">
        <v>570.86</v>
      </c>
      <c r="F83" s="61">
        <v>8.77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1.0524</v>
      </c>
      <c r="T83" s="60">
        <f>MIN($T$6/100*F83,200)</f>
        <v>1.3155</v>
      </c>
      <c r="U83" s="60">
        <f>MIN($U$6/100*F83,250)</f>
        <v>1.754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50</v>
      </c>
      <c r="D84" s="73">
        <f>ROUND(C84,2)</f>
        <v>50</v>
      </c>
      <c r="E84" s="60">
        <v>276.26</v>
      </c>
      <c r="F84" s="61">
        <v>8.77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1.0524</v>
      </c>
      <c r="T84" s="60">
        <f>MIN($T$6/100*F84,200)</f>
        <v>1.3155</v>
      </c>
      <c r="U84" s="60">
        <f>MIN($U$6/100*F84,250)</f>
        <v>1.754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50.02</v>
      </c>
      <c r="D85" s="73">
        <f>ROUND(C85,2)</f>
        <v>50.02</v>
      </c>
      <c r="E85" s="60">
        <v>165.76</v>
      </c>
      <c r="F85" s="61">
        <v>8.77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1.0524</v>
      </c>
      <c r="T85" s="60">
        <f>MIN($T$6/100*F85,200)</f>
        <v>1.3155</v>
      </c>
      <c r="U85" s="60">
        <f>MIN($U$6/100*F85,250)</f>
        <v>1.754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49.96</v>
      </c>
      <c r="D86" s="73">
        <f>ROUND(C86,2)</f>
        <v>49.96</v>
      </c>
      <c r="E86" s="60">
        <v>407.2</v>
      </c>
      <c r="F86" s="61">
        <v>8.77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1.0524</v>
      </c>
      <c r="T86" s="60">
        <f>MIN($T$6/100*F86,200)</f>
        <v>1.3155</v>
      </c>
      <c r="U86" s="60">
        <f>MIN($U$6/100*F86,250)</f>
        <v>1.754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49.99</v>
      </c>
      <c r="D87" s="73">
        <f>ROUND(C87,2)</f>
        <v>49.99</v>
      </c>
      <c r="E87" s="60">
        <v>308.99</v>
      </c>
      <c r="F87" s="61">
        <v>8.77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1.0524</v>
      </c>
      <c r="T87" s="60">
        <f>MIN($T$6/100*F87,200)</f>
        <v>1.3155</v>
      </c>
      <c r="U87" s="60">
        <f>MIN($U$6/100*F87,250)</f>
        <v>1.754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50.01</v>
      </c>
      <c r="D88" s="73">
        <f>ROUND(C88,2)</f>
        <v>50.01</v>
      </c>
      <c r="E88" s="60">
        <v>221.01</v>
      </c>
      <c r="F88" s="61">
        <v>8.77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1.0524</v>
      </c>
      <c r="T88" s="60">
        <f>MIN($T$6/100*F88,200)</f>
        <v>1.3155</v>
      </c>
      <c r="U88" s="60">
        <f>MIN($U$6/100*F88,250)</f>
        <v>1.754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49.99</v>
      </c>
      <c r="D89" s="73">
        <f>ROUND(C89,2)</f>
        <v>49.99</v>
      </c>
      <c r="E89" s="60">
        <v>308.99</v>
      </c>
      <c r="F89" s="61">
        <v>8.77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1.0524</v>
      </c>
      <c r="T89" s="60">
        <f>MIN($T$6/100*F89,200)</f>
        <v>1.3155</v>
      </c>
      <c r="U89" s="60">
        <f>MIN($U$6/100*F89,250)</f>
        <v>1.754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</v>
      </c>
      <c r="AB89" s="139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50.01</v>
      </c>
      <c r="D90" s="73">
        <f>ROUND(C90,2)</f>
        <v>50.01</v>
      </c>
      <c r="E90" s="60">
        <v>221.01</v>
      </c>
      <c r="F90" s="61">
        <v>8.77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1.0524</v>
      </c>
      <c r="T90" s="60">
        <f>MIN($T$6/100*F90,200)</f>
        <v>1.3155</v>
      </c>
      <c r="U90" s="60">
        <f>MIN($U$6/100*F90,250)</f>
        <v>1.754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</v>
      </c>
      <c r="AB90" s="139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49.99</v>
      </c>
      <c r="D91" s="73">
        <f>ROUND(C91,2)</f>
        <v>49.99</v>
      </c>
      <c r="E91" s="60">
        <v>308.99</v>
      </c>
      <c r="F91" s="61">
        <v>8.77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1.0524</v>
      </c>
      <c r="T91" s="60">
        <f>MIN($T$6/100*F91,200)</f>
        <v>1.3155</v>
      </c>
      <c r="U91" s="60">
        <f>MIN($U$6/100*F91,250)</f>
        <v>1.754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49.96</v>
      </c>
      <c r="D92" s="73">
        <f>ROUND(C92,2)</f>
        <v>49.96</v>
      </c>
      <c r="E92" s="60">
        <v>407.2</v>
      </c>
      <c r="F92" s="61">
        <v>8.77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1.0524</v>
      </c>
      <c r="T92" s="60">
        <f>MIN($T$6/100*F92,200)</f>
        <v>1.3155</v>
      </c>
      <c r="U92" s="60">
        <f>MIN($U$6/100*F92,250)</f>
        <v>1.754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49.97</v>
      </c>
      <c r="D93" s="73">
        <f>ROUND(C93,2)</f>
        <v>49.97</v>
      </c>
      <c r="E93" s="60">
        <v>374.46</v>
      </c>
      <c r="F93" s="61">
        <v>8.77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1.0524</v>
      </c>
      <c r="T93" s="60">
        <f>MIN($T$6/100*F93,200)</f>
        <v>1.3155</v>
      </c>
      <c r="U93" s="60">
        <f>MIN($U$6/100*F93,250)</f>
        <v>1.754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50.02</v>
      </c>
      <c r="D94" s="73">
        <f>ROUND(C94,2)</f>
        <v>50.02</v>
      </c>
      <c r="E94" s="60">
        <v>165.76</v>
      </c>
      <c r="F94" s="61">
        <v>8.77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1.0524</v>
      </c>
      <c r="T94" s="60">
        <f>MIN($T$6/100*F94,200)</f>
        <v>1.3155</v>
      </c>
      <c r="U94" s="60">
        <f>MIN($U$6/100*F94,250)</f>
        <v>1.754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50.02</v>
      </c>
      <c r="D95" s="73">
        <f>ROUND(C95,2)</f>
        <v>50.02</v>
      </c>
      <c r="E95" s="60">
        <v>165.76</v>
      </c>
      <c r="F95" s="61">
        <v>8.77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1.0524</v>
      </c>
      <c r="T95" s="60">
        <f>MIN($T$6/100*F95,200)</f>
        <v>1.3155</v>
      </c>
      <c r="U95" s="60">
        <f>MIN($U$6/100*F95,250)</f>
        <v>1.754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49.94</v>
      </c>
      <c r="D96" s="73">
        <f>ROUND(C96,2)</f>
        <v>49.94</v>
      </c>
      <c r="E96" s="60">
        <v>472.66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50</v>
      </c>
      <c r="D97" s="73">
        <f>ROUND(C97,2)</f>
        <v>50</v>
      </c>
      <c r="E97" s="60">
        <v>276.26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</v>
      </c>
      <c r="D98" s="73">
        <f>ROUND(C98,2)</f>
        <v>50</v>
      </c>
      <c r="E98" s="60">
        <v>276.26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49.97</v>
      </c>
      <c r="D99" s="73">
        <f>ROUND(C99,2)</f>
        <v>49.97</v>
      </c>
      <c r="E99" s="60">
        <v>374.46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49.95</v>
      </c>
      <c r="D100" s="73">
        <f>ROUND(C100,2)</f>
        <v>49.95</v>
      </c>
      <c r="E100" s="60">
        <v>439.93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49.93</v>
      </c>
      <c r="D101" s="73">
        <f>ROUND(C101,2)</f>
        <v>49.93</v>
      </c>
      <c r="E101" s="60">
        <v>505.4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49.98</v>
      </c>
      <c r="D102" s="73">
        <f>ROUND(C102,2)</f>
        <v>49.98</v>
      </c>
      <c r="E102" s="60">
        <v>341.73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</v>
      </c>
      <c r="D103" s="98">
        <f>ROUND(C103,2)</f>
        <v>50</v>
      </c>
      <c r="E103" s="99">
        <v>276.26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49.99489583333335</v>
      </c>
      <c r="D104" s="110">
        <f>ROUND(C104,2)</f>
        <v>49.99</v>
      </c>
      <c r="E104" s="111">
        <f>AVERAGE(E6:E103)</f>
        <v>269.3837499999999</v>
      </c>
      <c r="F104" s="111">
        <f>AVERAGE(F6:F103)</f>
        <v>1.278958333333333</v>
      </c>
      <c r="G104" s="112">
        <f>SUM(G8:G103)/4</f>
        <v>0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0</v>
      </c>
      <c r="AB104" s="116">
        <f>SUM(AB8:AB103)</f>
        <v>0</v>
      </c>
      <c r="AC104" s="117">
        <f>SUM(AC8:AC103)</f>
        <v>0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55.2522</v>
      </c>
      <c r="AH152" s="86">
        <f>MIN(AG152,$C$2)</f>
        <v>55.2522</v>
      </c>
    </row>
    <row r="153" spans="1:37" customHeight="1" ht="16">
      <c r="AE153" s="16"/>
      <c r="AF153" s="133">
        <f>ROUND((AF152-0.01),2)</f>
        <v>50.03</v>
      </c>
      <c r="AG153" s="134">
        <f>2*$A$2/5</f>
        <v>110.5044</v>
      </c>
      <c r="AH153" s="86">
        <f>MIN(AG153,$C$2)</f>
        <v>110.5044</v>
      </c>
    </row>
    <row r="154" spans="1:37" customHeight="1" ht="16">
      <c r="AE154" s="16"/>
      <c r="AF154" s="133">
        <f>ROUND((AF153-0.01),2)</f>
        <v>50.02</v>
      </c>
      <c r="AG154" s="134">
        <f>3*$A$2/5</f>
        <v>165.7566</v>
      </c>
      <c r="AH154" s="86">
        <f>MIN(AG154,$C$2)</f>
        <v>165.7566</v>
      </c>
    </row>
    <row r="155" spans="1:37" customHeight="1" ht="16">
      <c r="AE155" s="16"/>
      <c r="AF155" s="133">
        <f>ROUND((AF154-0.01),2)</f>
        <v>50.01</v>
      </c>
      <c r="AG155" s="134">
        <f>4*$A$2/5</f>
        <v>221.0088</v>
      </c>
      <c r="AH155" s="86">
        <f>MIN(AG155,$C$2)</f>
        <v>221.0088</v>
      </c>
    </row>
    <row r="156" spans="1:37" customHeight="1" ht="16">
      <c r="AE156" s="16"/>
      <c r="AF156" s="133">
        <f>ROUND((AF155-0.01),2)</f>
        <v>50</v>
      </c>
      <c r="AG156" s="134">
        <f>5*$A$2/5</f>
        <v>276.261</v>
      </c>
      <c r="AH156" s="86">
        <f>MIN(AG156,$C$2)</f>
        <v>276.261</v>
      </c>
    </row>
    <row r="157" spans="1:37" customHeight="1" ht="16">
      <c r="AE157" s="16"/>
      <c r="AF157" s="133">
        <f>ROUND((AF156-0.01),2)</f>
        <v>49.99</v>
      </c>
      <c r="AG157" s="134">
        <f>50+15*$A$2/16</f>
        <v>308.9946875</v>
      </c>
      <c r="AH157" s="86">
        <f>MIN(AG157,$C$2)</f>
        <v>308.9946875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341.728375</v>
      </c>
      <c r="AH158" s="86">
        <f>MIN(AG158,$C$2)</f>
        <v>341.728375</v>
      </c>
    </row>
    <row r="159" spans="1:37" customHeight="1" ht="16">
      <c r="AE159" s="16"/>
      <c r="AF159" s="133">
        <f>ROUND((AF158-0.01),2)</f>
        <v>49.97</v>
      </c>
      <c r="AG159" s="134">
        <f>150+13*$A$2/16</f>
        <v>374.4620625</v>
      </c>
      <c r="AH159" s="86">
        <f>MIN(AG159,$C$2)</f>
        <v>374.4620625</v>
      </c>
    </row>
    <row r="160" spans="1:37" customHeight="1" ht="16">
      <c r="AE160" s="16"/>
      <c r="AF160" s="133">
        <f>ROUND((AF159-0.01),2)</f>
        <v>49.96</v>
      </c>
      <c r="AG160" s="134">
        <f>200+12*$A$2/16</f>
        <v>407.19575</v>
      </c>
      <c r="AH160" s="86">
        <f>MIN(AG160,$C$2)</f>
        <v>407.19575</v>
      </c>
    </row>
    <row r="161" spans="1:37" customHeight="1" ht="16">
      <c r="AE161" s="16"/>
      <c r="AF161" s="133">
        <f>ROUND((AF160-0.01),2)</f>
        <v>49.95</v>
      </c>
      <c r="AG161" s="134">
        <f>250+11*$A$2/16</f>
        <v>439.9294375</v>
      </c>
      <c r="AH161" s="86">
        <f>MIN(AG161,$C$2)</f>
        <v>439.9294375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472.663125</v>
      </c>
      <c r="AH162" s="86">
        <f>MIN(AG162,$C$2)</f>
        <v>472.663125</v>
      </c>
    </row>
    <row r="163" spans="1:37" customHeight="1" ht="16">
      <c r="AE163" s="16"/>
      <c r="AF163" s="133">
        <f>ROUND((AF162-0.01),2)</f>
        <v>49.93</v>
      </c>
      <c r="AG163" s="134">
        <f>350+9*$A$2/16</f>
        <v>505.3968125</v>
      </c>
      <c r="AH163" s="86">
        <f>MIN(AG163,$C$2)</f>
        <v>505.3968125</v>
      </c>
    </row>
    <row r="164" spans="1:37" customHeight="1" ht="15">
      <c r="AE164" s="16"/>
      <c r="AF164" s="133">
        <f>ROUND((AF163-0.01),2)</f>
        <v>49.92</v>
      </c>
      <c r="AG164" s="134">
        <f>400+8*$A$2/16</f>
        <v>538.1305</v>
      </c>
      <c r="AH164" s="135">
        <f>MIN(AG164,$C$2)</f>
        <v>538.1305</v>
      </c>
    </row>
    <row r="165" spans="1:37" customHeight="1" ht="15">
      <c r="AE165" s="16"/>
      <c r="AF165" s="133">
        <f>ROUND((AF164-0.01),2)</f>
        <v>49.91</v>
      </c>
      <c r="AG165" s="134">
        <f>450+7*$A$2/16</f>
        <v>570.8641875000001</v>
      </c>
      <c r="AH165" s="135">
        <f>MIN(AG165,$C$2)</f>
        <v>570.8641875000001</v>
      </c>
    </row>
    <row r="166" spans="1:37" customHeight="1" ht="15">
      <c r="AE166" s="16"/>
      <c r="AF166" s="133">
        <f>ROUND((AF165-0.01),2)</f>
        <v>49.9</v>
      </c>
      <c r="AG166" s="134">
        <f>500+6*$A$2/16</f>
        <v>603.597875</v>
      </c>
      <c r="AH166" s="135">
        <f>MIN(AG166,$C$2)</f>
        <v>603.597875</v>
      </c>
    </row>
    <row r="167" spans="1:37" customHeight="1" ht="15">
      <c r="AE167" s="16"/>
      <c r="AF167" s="133">
        <f>ROUND((AF166-0.01),2)</f>
        <v>49.89</v>
      </c>
      <c r="AG167" s="134">
        <f>550+5*$A$2/16</f>
        <v>636.3315625</v>
      </c>
      <c r="AH167" s="135">
        <f>MIN(AG167,$C$2)</f>
        <v>636.3315625</v>
      </c>
    </row>
    <row r="168" spans="1:37" customHeight="1" ht="15">
      <c r="AE168" s="16"/>
      <c r="AF168" s="133">
        <f>ROUND((AF167-0.01),2)</f>
        <v>49.88</v>
      </c>
      <c r="AG168" s="134">
        <f>600+4*$A$2/16</f>
        <v>669.06525</v>
      </c>
      <c r="AH168" s="135">
        <f>MIN(AG168,$C$2)</f>
        <v>669.06525</v>
      </c>
    </row>
    <row r="169" spans="1:37" customHeight="1" ht="15">
      <c r="AE169" s="16"/>
      <c r="AF169" s="133">
        <f>ROUND((AF168-0.01),2)</f>
        <v>49.87</v>
      </c>
      <c r="AG169" s="134">
        <f>650+3*$A$2/16</f>
        <v>701.7989375</v>
      </c>
      <c r="AH169" s="135">
        <f>MIN(AG169,$C$2)</f>
        <v>701.7989375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734.5326250000001</v>
      </c>
      <c r="AH170" s="135">
        <f>MIN(AG170,$C$2)</f>
        <v>734.5326250000001</v>
      </c>
    </row>
    <row r="171" spans="1:37" customHeight="1" ht="15">
      <c r="AE171" s="16"/>
      <c r="AF171" s="133">
        <f>ROUND((AF170-0.01),2)</f>
        <v>49.85</v>
      </c>
      <c r="AG171" s="134">
        <f>750+1*$A$2/16</f>
        <v>767.2663125</v>
      </c>
      <c r="AH171" s="135">
        <f>MIN(AG171,$C$2)</f>
        <v>767.2663125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264.146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13.207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4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61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49.91</v>
      </c>
      <c r="D8" s="59">
        <f>ROUND(C8,2)</f>
        <v>49.91</v>
      </c>
      <c r="E8" s="60">
        <v>565.5599999999999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49.99</v>
      </c>
      <c r="D9" s="73">
        <f>ROUND(C9,2)</f>
        <v>49.99</v>
      </c>
      <c r="E9" s="60">
        <v>297.64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</v>
      </c>
      <c r="D10" s="73">
        <f>ROUND(C10,2)</f>
        <v>50</v>
      </c>
      <c r="E10" s="60">
        <v>264.15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50.03</v>
      </c>
      <c r="D11" s="73">
        <f>ROUND(C11,2)</f>
        <v>50.03</v>
      </c>
      <c r="E11" s="60">
        <v>105.66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50.02</v>
      </c>
      <c r="D12" s="73">
        <f>ROUND(C12,2)</f>
        <v>50.02</v>
      </c>
      <c r="E12" s="60">
        <v>158.49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50.01</v>
      </c>
      <c r="D13" s="73">
        <f>ROUND(C13,2)</f>
        <v>50.01</v>
      </c>
      <c r="E13" s="60">
        <v>211.32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49.94</v>
      </c>
      <c r="D14" s="73">
        <f>ROUND(C14,2)</f>
        <v>49.94</v>
      </c>
      <c r="E14" s="60">
        <v>465.09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49.98</v>
      </c>
      <c r="D15" s="73">
        <f>ROUND(C15,2)</f>
        <v>49.98</v>
      </c>
      <c r="E15" s="60">
        <v>331.13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49.94</v>
      </c>
      <c r="D16" s="73">
        <f>ROUND(C16,2)</f>
        <v>49.94</v>
      </c>
      <c r="E16" s="60">
        <v>465.09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49.96</v>
      </c>
      <c r="D17" s="73">
        <f>ROUND(C17,2)</f>
        <v>49.96</v>
      </c>
      <c r="E17" s="60">
        <v>398.11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49.95</v>
      </c>
      <c r="D18" s="73">
        <f>ROUND(C18,2)</f>
        <v>49.95</v>
      </c>
      <c r="E18" s="60">
        <v>431.6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49.89</v>
      </c>
      <c r="D19" s="73">
        <f>ROUND(C19,2)</f>
        <v>49.89</v>
      </c>
      <c r="E19" s="60">
        <v>632.55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49.95</v>
      </c>
      <c r="D20" s="73">
        <f>ROUND(C20,2)</f>
        <v>49.95</v>
      </c>
      <c r="E20" s="60">
        <v>431.6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49.95</v>
      </c>
      <c r="D21" s="73">
        <f>ROUND(C21,2)</f>
        <v>49.95</v>
      </c>
      <c r="E21" s="60">
        <v>431.6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49.89</v>
      </c>
      <c r="D22" s="73">
        <f>ROUND(C22,2)</f>
        <v>49.89</v>
      </c>
      <c r="E22" s="60">
        <v>632.55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49.93</v>
      </c>
      <c r="D23" s="73">
        <f>ROUND(C23,2)</f>
        <v>49.93</v>
      </c>
      <c r="E23" s="60">
        <v>498.58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49.92</v>
      </c>
      <c r="D24" s="73">
        <f>ROUND(C24,2)</f>
        <v>49.92</v>
      </c>
      <c r="E24" s="60">
        <v>532.0700000000001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50.02</v>
      </c>
      <c r="D25" s="73">
        <f>ROUND(C25,2)</f>
        <v>50.02</v>
      </c>
      <c r="E25" s="60">
        <v>158.49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50.04</v>
      </c>
      <c r="D26" s="73">
        <f>ROUND(C26,2)</f>
        <v>50.04</v>
      </c>
      <c r="E26" s="60">
        <v>52.83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50.01</v>
      </c>
      <c r="D27" s="73">
        <f>ROUND(C27,2)</f>
        <v>50.01</v>
      </c>
      <c r="E27" s="60">
        <v>211.32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49.99</v>
      </c>
      <c r="D28" s="73">
        <f>ROUND(C28,2)</f>
        <v>49.99</v>
      </c>
      <c r="E28" s="60">
        <v>297.64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50.01</v>
      </c>
      <c r="D29" s="73">
        <f>ROUND(C29,2)</f>
        <v>50.01</v>
      </c>
      <c r="E29" s="60">
        <v>211.32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50.03</v>
      </c>
      <c r="D30" s="73">
        <f>ROUND(C30,2)</f>
        <v>50.03</v>
      </c>
      <c r="E30" s="60">
        <v>105.66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50.02</v>
      </c>
      <c r="D31" s="73">
        <f>ROUND(C31,2)</f>
        <v>50.02</v>
      </c>
      <c r="E31" s="60">
        <v>158.49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50.01</v>
      </c>
      <c r="D32" s="73">
        <f>ROUND(C32,2)</f>
        <v>50.01</v>
      </c>
      <c r="E32" s="60">
        <v>211.32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50.03</v>
      </c>
      <c r="D33" s="73">
        <f>ROUND(C33,2)</f>
        <v>50.03</v>
      </c>
      <c r="E33" s="60">
        <v>105.66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49.95</v>
      </c>
      <c r="D34" s="73">
        <f>ROUND(C34,2)</f>
        <v>49.95</v>
      </c>
      <c r="E34" s="60">
        <v>431.6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49.99</v>
      </c>
      <c r="D35" s="73">
        <f>ROUND(C35,2)</f>
        <v>49.99</v>
      </c>
      <c r="E35" s="60">
        <v>297.64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50.01</v>
      </c>
      <c r="D36" s="73">
        <f>ROUND(C36,2)</f>
        <v>50.01</v>
      </c>
      <c r="E36" s="60">
        <v>211.32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50.02</v>
      </c>
      <c r="D37" s="73">
        <f>ROUND(C37,2)</f>
        <v>50.02</v>
      </c>
      <c r="E37" s="60">
        <v>158.49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50.01</v>
      </c>
      <c r="D38" s="73">
        <f>ROUND(C38,2)</f>
        <v>50.01</v>
      </c>
      <c r="E38" s="60">
        <v>211.32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50.03</v>
      </c>
      <c r="D39" s="73">
        <f>ROUND(C39,2)</f>
        <v>50.03</v>
      </c>
      <c r="E39" s="60">
        <v>105.66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49.93</v>
      </c>
      <c r="D40" s="73">
        <f>ROUND(C40,2)</f>
        <v>49.93</v>
      </c>
      <c r="E40" s="60">
        <v>498.58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49.93</v>
      </c>
      <c r="D41" s="73">
        <f>ROUND(C41,2)</f>
        <v>49.93</v>
      </c>
      <c r="E41" s="60">
        <v>498.58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49.97</v>
      </c>
      <c r="D42" s="73">
        <f>ROUND(C42,2)</f>
        <v>49.97</v>
      </c>
      <c r="E42" s="60">
        <v>364.62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49.99</v>
      </c>
      <c r="D43" s="73">
        <f>ROUND(C43,2)</f>
        <v>49.99</v>
      </c>
      <c r="E43" s="60">
        <v>297.64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49.98</v>
      </c>
      <c r="D44" s="73">
        <f>ROUND(C44,2)</f>
        <v>49.98</v>
      </c>
      <c r="E44" s="60">
        <v>331.13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49.99</v>
      </c>
      <c r="D45" s="73">
        <f>ROUND(C45,2)</f>
        <v>49.99</v>
      </c>
      <c r="E45" s="60">
        <v>297.64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49.99</v>
      </c>
      <c r="D46" s="73">
        <f>ROUND(C46,2)</f>
        <v>49.99</v>
      </c>
      <c r="E46" s="60">
        <v>297.64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50.02</v>
      </c>
      <c r="D47" s="73">
        <f>ROUND(C47,2)</f>
        <v>50.02</v>
      </c>
      <c r="E47" s="60">
        <v>158.49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50.03</v>
      </c>
      <c r="D48" s="73">
        <f>ROUND(C48,2)</f>
        <v>50.03</v>
      </c>
      <c r="E48" s="60">
        <v>105.66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50.01</v>
      </c>
      <c r="D49" s="73">
        <f>ROUND(C49,2)</f>
        <v>50.01</v>
      </c>
      <c r="E49" s="60">
        <v>211.32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50.02</v>
      </c>
      <c r="D50" s="73">
        <f>ROUND(C50,2)</f>
        <v>50.02</v>
      </c>
      <c r="E50" s="60">
        <v>158.49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49.97</v>
      </c>
      <c r="D51" s="73">
        <f>ROUND(C51,2)</f>
        <v>49.97</v>
      </c>
      <c r="E51" s="60">
        <v>364.62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50.01</v>
      </c>
      <c r="D52" s="73">
        <f>ROUND(C52,2)</f>
        <v>50.01</v>
      </c>
      <c r="E52" s="60">
        <v>211.32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</v>
      </c>
      <c r="D53" s="73">
        <f>ROUND(C53,2)</f>
        <v>50</v>
      </c>
      <c r="E53" s="60">
        <v>264.15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50.03</v>
      </c>
      <c r="D54" s="73">
        <f>ROUND(C54,2)</f>
        <v>50.03</v>
      </c>
      <c r="E54" s="60">
        <v>105.66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49.99</v>
      </c>
      <c r="D55" s="73">
        <f>ROUND(C55,2)</f>
        <v>49.99</v>
      </c>
      <c r="E55" s="60">
        <v>297.64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50.02</v>
      </c>
      <c r="D56" s="73">
        <f>ROUND(C56,2)</f>
        <v>50.02</v>
      </c>
      <c r="E56" s="60">
        <v>158.49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49.95</v>
      </c>
      <c r="D57" s="73">
        <f>ROUND(C57,2)</f>
        <v>49.95</v>
      </c>
      <c r="E57" s="60">
        <v>431.6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50.01</v>
      </c>
      <c r="D58" s="73">
        <f>ROUND(C58,2)</f>
        <v>50.01</v>
      </c>
      <c r="E58" s="60">
        <v>211.32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50.01</v>
      </c>
      <c r="D59" s="73">
        <f>ROUND(C59,2)</f>
        <v>50.01</v>
      </c>
      <c r="E59" s="60">
        <v>211.32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</v>
      </c>
      <c r="D60" s="73">
        <f>ROUND(C60,2)</f>
        <v>50</v>
      </c>
      <c r="E60" s="60">
        <v>264.15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</v>
      </c>
      <c r="D61" s="73">
        <f>ROUND(C61,2)</f>
        <v>50</v>
      </c>
      <c r="E61" s="60">
        <v>264.15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49.94</v>
      </c>
      <c r="D62" s="73">
        <f>ROUND(C62,2)</f>
        <v>49.94</v>
      </c>
      <c r="E62" s="60">
        <v>465.09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49.95</v>
      </c>
      <c r="D63" s="73">
        <f>ROUND(C63,2)</f>
        <v>49.95</v>
      </c>
      <c r="E63" s="60">
        <v>431.6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49.89</v>
      </c>
      <c r="D64" s="73">
        <f>ROUND(C64,2)</f>
        <v>49.89</v>
      </c>
      <c r="E64" s="60">
        <v>632.55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49.85</v>
      </c>
      <c r="D65" s="73">
        <f>ROUND(C65,2)</f>
        <v>49.85</v>
      </c>
      <c r="E65" s="60">
        <v>766.51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49.94</v>
      </c>
      <c r="D66" s="73">
        <f>ROUND(C66,2)</f>
        <v>49.94</v>
      </c>
      <c r="E66" s="60">
        <v>465.09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50.01</v>
      </c>
      <c r="D67" s="73">
        <f>ROUND(C67,2)</f>
        <v>50.01</v>
      </c>
      <c r="E67" s="60">
        <v>211.32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50.03</v>
      </c>
      <c r="D68" s="73">
        <f>ROUND(C68,2)</f>
        <v>50.03</v>
      </c>
      <c r="E68" s="60">
        <v>105.66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50</v>
      </c>
      <c r="D69" s="73">
        <f>ROUND(C69,2)</f>
        <v>50</v>
      </c>
      <c r="E69" s="60">
        <v>264.15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49.96</v>
      </c>
      <c r="D70" s="73">
        <f>ROUND(C70,2)</f>
        <v>49.96</v>
      </c>
      <c r="E70" s="60">
        <v>398.11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</v>
      </c>
      <c r="D71" s="73">
        <f>ROUND(C71,2)</f>
        <v>49.9</v>
      </c>
      <c r="E71" s="60">
        <v>599.05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49.99</v>
      </c>
      <c r="D72" s="73">
        <f>ROUND(C72,2)</f>
        <v>49.99</v>
      </c>
      <c r="E72" s="60">
        <v>297.64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49.97</v>
      </c>
      <c r="D73" s="73">
        <f>ROUND(C73,2)</f>
        <v>49.97</v>
      </c>
      <c r="E73" s="60">
        <v>364.62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49.99</v>
      </c>
      <c r="D74" s="73">
        <f>ROUND(C74,2)</f>
        <v>49.99</v>
      </c>
      <c r="E74" s="60">
        <v>297.64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49.91</v>
      </c>
      <c r="D75" s="73">
        <f>ROUND(C75,2)</f>
        <v>49.91</v>
      </c>
      <c r="E75" s="60">
        <v>565.5599999999999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50.04</v>
      </c>
      <c r="D76" s="73">
        <f>ROUND(C76,2)</f>
        <v>50.04</v>
      </c>
      <c r="E76" s="60">
        <v>52.83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50.02</v>
      </c>
      <c r="D77" s="73">
        <f>ROUND(C77,2)</f>
        <v>50.02</v>
      </c>
      <c r="E77" s="60">
        <v>158.49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49.99</v>
      </c>
      <c r="D78" s="73">
        <f>ROUND(C78,2)</f>
        <v>49.99</v>
      </c>
      <c r="E78" s="60">
        <v>297.64</v>
      </c>
      <c r="F78" s="61">
        <v>0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50.05</v>
      </c>
      <c r="D79" s="73">
        <f>ROUND(C79,2)</f>
        <v>50.05</v>
      </c>
      <c r="E79" s="60">
        <v>0</v>
      </c>
      <c r="F79" s="61">
        <v>0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50.03</v>
      </c>
      <c r="D80" s="73">
        <f>ROUND(C80,2)</f>
        <v>50.03</v>
      </c>
      <c r="E80" s="60">
        <v>105.66</v>
      </c>
      <c r="F80" s="61">
        <v>0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50.02</v>
      </c>
      <c r="D81" s="73">
        <f>ROUND(C81,2)</f>
        <v>50.02</v>
      </c>
      <c r="E81" s="60">
        <v>158.49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50.01</v>
      </c>
      <c r="D82" s="73">
        <f>ROUND(C82,2)</f>
        <v>50.01</v>
      </c>
      <c r="E82" s="60">
        <v>211.32</v>
      </c>
      <c r="F82" s="61">
        <v>8.77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1.0524</v>
      </c>
      <c r="T82" s="60">
        <f>MIN($T$6/100*F82,200)</f>
        <v>1.3155</v>
      </c>
      <c r="U82" s="60">
        <f>MIN($U$6/100*F82,250)</f>
        <v>1.754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49.99</v>
      </c>
      <c r="D83" s="73">
        <f>ROUND(C83,2)</f>
        <v>49.99</v>
      </c>
      <c r="E83" s="60">
        <v>297.64</v>
      </c>
      <c r="F83" s="61">
        <v>8.77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1.0524</v>
      </c>
      <c r="T83" s="60">
        <f>MIN($T$6/100*F83,200)</f>
        <v>1.3155</v>
      </c>
      <c r="U83" s="60">
        <f>MIN($U$6/100*F83,250)</f>
        <v>1.754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50</v>
      </c>
      <c r="D84" s="73">
        <f>ROUND(C84,2)</f>
        <v>50</v>
      </c>
      <c r="E84" s="60">
        <v>264.15</v>
      </c>
      <c r="F84" s="61">
        <v>8.77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1.0524</v>
      </c>
      <c r="T84" s="60">
        <f>MIN($T$6/100*F84,200)</f>
        <v>1.3155</v>
      </c>
      <c r="U84" s="60">
        <f>MIN($U$6/100*F84,250)</f>
        <v>1.754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50.02</v>
      </c>
      <c r="D85" s="73">
        <f>ROUND(C85,2)</f>
        <v>50.02</v>
      </c>
      <c r="E85" s="60">
        <v>158.49</v>
      </c>
      <c r="F85" s="61">
        <v>8.77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1.0524</v>
      </c>
      <c r="T85" s="60">
        <f>MIN($T$6/100*F85,200)</f>
        <v>1.3155</v>
      </c>
      <c r="U85" s="60">
        <f>MIN($U$6/100*F85,250)</f>
        <v>1.754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50</v>
      </c>
      <c r="D86" s="73">
        <f>ROUND(C86,2)</f>
        <v>50</v>
      </c>
      <c r="E86" s="60">
        <v>264.15</v>
      </c>
      <c r="F86" s="61">
        <v>8.77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1.0524</v>
      </c>
      <c r="T86" s="60">
        <f>MIN($T$6/100*F86,200)</f>
        <v>1.3155</v>
      </c>
      <c r="U86" s="60">
        <f>MIN($U$6/100*F86,250)</f>
        <v>1.754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50.02</v>
      </c>
      <c r="D87" s="73">
        <f>ROUND(C87,2)</f>
        <v>50.02</v>
      </c>
      <c r="E87" s="60">
        <v>158.49</v>
      </c>
      <c r="F87" s="61">
        <v>8.77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1.0524</v>
      </c>
      <c r="T87" s="60">
        <f>MIN($T$6/100*F87,200)</f>
        <v>1.3155</v>
      </c>
      <c r="U87" s="60">
        <f>MIN($U$6/100*F87,250)</f>
        <v>1.754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50.04</v>
      </c>
      <c r="D88" s="73">
        <f>ROUND(C88,2)</f>
        <v>50.04</v>
      </c>
      <c r="E88" s="60">
        <v>52.83</v>
      </c>
      <c r="F88" s="61">
        <v>8.77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1.0524</v>
      </c>
      <c r="T88" s="60">
        <f>MIN($T$6/100*F88,200)</f>
        <v>1.3155</v>
      </c>
      <c r="U88" s="60">
        <f>MIN($U$6/100*F88,250)</f>
        <v>1.754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50.02</v>
      </c>
      <c r="D89" s="73">
        <f>ROUND(C89,2)</f>
        <v>50.02</v>
      </c>
      <c r="E89" s="60">
        <v>158.49</v>
      </c>
      <c r="F89" s="61">
        <v>8.77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1.0524</v>
      </c>
      <c r="T89" s="60">
        <f>MIN($T$6/100*F89,200)</f>
        <v>1.3155</v>
      </c>
      <c r="U89" s="60">
        <f>MIN($U$6/100*F89,250)</f>
        <v>1.754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</v>
      </c>
      <c r="AB89" s="139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50.01</v>
      </c>
      <c r="D90" s="73">
        <f>ROUND(C90,2)</f>
        <v>50.01</v>
      </c>
      <c r="E90" s="60">
        <v>211.32</v>
      </c>
      <c r="F90" s="61">
        <v>8.77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1.0524</v>
      </c>
      <c r="T90" s="60">
        <f>MIN($T$6/100*F90,200)</f>
        <v>1.3155</v>
      </c>
      <c r="U90" s="60">
        <f>MIN($U$6/100*F90,250)</f>
        <v>1.754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</v>
      </c>
      <c r="AB90" s="139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50.02</v>
      </c>
      <c r="D91" s="73">
        <f>ROUND(C91,2)</f>
        <v>50.02</v>
      </c>
      <c r="E91" s="60">
        <v>158.49</v>
      </c>
      <c r="F91" s="61">
        <v>8.77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1.0524</v>
      </c>
      <c r="T91" s="60">
        <f>MIN($T$6/100*F91,200)</f>
        <v>1.3155</v>
      </c>
      <c r="U91" s="60">
        <f>MIN($U$6/100*F91,250)</f>
        <v>1.754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50</v>
      </c>
      <c r="D92" s="73">
        <f>ROUND(C92,2)</f>
        <v>50</v>
      </c>
      <c r="E92" s="60">
        <v>264.15</v>
      </c>
      <c r="F92" s="61">
        <v>8.77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1.0524</v>
      </c>
      <c r="T92" s="60">
        <f>MIN($T$6/100*F92,200)</f>
        <v>1.3155</v>
      </c>
      <c r="U92" s="60">
        <f>MIN($U$6/100*F92,250)</f>
        <v>1.754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50.08</v>
      </c>
      <c r="D93" s="73">
        <f>ROUND(C93,2)</f>
        <v>50.08</v>
      </c>
      <c r="E93" s="60">
        <v>0</v>
      </c>
      <c r="F93" s="61">
        <v>8.77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1.0524</v>
      </c>
      <c r="T93" s="60">
        <f>MIN($T$6/100*F93,200)</f>
        <v>1.3155</v>
      </c>
      <c r="U93" s="60">
        <f>MIN($U$6/100*F93,250)</f>
        <v>1.754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49.98</v>
      </c>
      <c r="D94" s="73">
        <f>ROUND(C94,2)</f>
        <v>49.98</v>
      </c>
      <c r="E94" s="60">
        <v>331.13</v>
      </c>
      <c r="F94" s="61">
        <v>8.77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1.0524</v>
      </c>
      <c r="T94" s="60">
        <f>MIN($T$6/100*F94,200)</f>
        <v>1.3155</v>
      </c>
      <c r="U94" s="60">
        <f>MIN($U$6/100*F94,250)</f>
        <v>1.754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50.04</v>
      </c>
      <c r="D95" s="73">
        <f>ROUND(C95,2)</f>
        <v>50.04</v>
      </c>
      <c r="E95" s="60">
        <v>52.83</v>
      </c>
      <c r="F95" s="61">
        <v>8.77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1.0524</v>
      </c>
      <c r="T95" s="60">
        <f>MIN($T$6/100*F95,200)</f>
        <v>1.3155</v>
      </c>
      <c r="U95" s="60">
        <f>MIN($U$6/100*F95,250)</f>
        <v>1.754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49.93</v>
      </c>
      <c r="D96" s="73">
        <f>ROUND(C96,2)</f>
        <v>49.93</v>
      </c>
      <c r="E96" s="60">
        <v>498.58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49.94</v>
      </c>
      <c r="D97" s="73">
        <f>ROUND(C97,2)</f>
        <v>49.94</v>
      </c>
      <c r="E97" s="60">
        <v>465.09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49.97</v>
      </c>
      <c r="D98" s="73">
        <f>ROUND(C98,2)</f>
        <v>49.97</v>
      </c>
      <c r="E98" s="60">
        <v>364.62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49.99</v>
      </c>
      <c r="D99" s="73">
        <f>ROUND(C99,2)</f>
        <v>49.99</v>
      </c>
      <c r="E99" s="60">
        <v>297.64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50</v>
      </c>
      <c r="D100" s="73">
        <f>ROUND(C100,2)</f>
        <v>50</v>
      </c>
      <c r="E100" s="60">
        <v>264.15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50.02</v>
      </c>
      <c r="D101" s="73">
        <f>ROUND(C101,2)</f>
        <v>50.02</v>
      </c>
      <c r="E101" s="60">
        <v>158.49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50.01</v>
      </c>
      <c r="D102" s="73">
        <f>ROUND(C102,2)</f>
        <v>50.01</v>
      </c>
      <c r="E102" s="60">
        <v>211.32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50.03</v>
      </c>
      <c r="D103" s="98">
        <f>ROUND(C103,2)</f>
        <v>50.03</v>
      </c>
      <c r="E103" s="99">
        <v>105.66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49.98833333333334</v>
      </c>
      <c r="D104" s="110">
        <f>ROUND(C104,2)</f>
        <v>49.99</v>
      </c>
      <c r="E104" s="111">
        <f>AVERAGE(E6:E103)</f>
        <v>285.1301041666668</v>
      </c>
      <c r="F104" s="111">
        <f>AVERAGE(F6:F103)</f>
        <v>1.278958333333333</v>
      </c>
      <c r="G104" s="112">
        <f>SUM(G8:G103)/4</f>
        <v>0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0</v>
      </c>
      <c r="AB104" s="116">
        <f>SUM(AB8:AB103)</f>
        <v>0</v>
      </c>
      <c r="AC104" s="117">
        <f>SUM(AC8:AC103)</f>
        <v>0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52.8292</v>
      </c>
      <c r="AH152" s="86">
        <f>MIN(AG152,$C$2)</f>
        <v>52.8292</v>
      </c>
    </row>
    <row r="153" spans="1:37" customHeight="1" ht="16">
      <c r="AE153" s="16"/>
      <c r="AF153" s="133">
        <f>ROUND((AF152-0.01),2)</f>
        <v>50.03</v>
      </c>
      <c r="AG153" s="134">
        <f>2*$A$2/5</f>
        <v>105.6584</v>
      </c>
      <c r="AH153" s="86">
        <f>MIN(AG153,$C$2)</f>
        <v>105.6584</v>
      </c>
    </row>
    <row r="154" spans="1:37" customHeight="1" ht="16">
      <c r="AE154" s="16"/>
      <c r="AF154" s="133">
        <f>ROUND((AF153-0.01),2)</f>
        <v>50.02</v>
      </c>
      <c r="AG154" s="134">
        <f>3*$A$2/5</f>
        <v>158.4876</v>
      </c>
      <c r="AH154" s="86">
        <f>MIN(AG154,$C$2)</f>
        <v>158.4876</v>
      </c>
    </row>
    <row r="155" spans="1:37" customHeight="1" ht="16">
      <c r="AE155" s="16"/>
      <c r="AF155" s="133">
        <f>ROUND((AF154-0.01),2)</f>
        <v>50.01</v>
      </c>
      <c r="AG155" s="134">
        <f>4*$A$2/5</f>
        <v>211.3168</v>
      </c>
      <c r="AH155" s="86">
        <f>MIN(AG155,$C$2)</f>
        <v>211.3168</v>
      </c>
    </row>
    <row r="156" spans="1:37" customHeight="1" ht="16">
      <c r="AE156" s="16"/>
      <c r="AF156" s="133">
        <f>ROUND((AF155-0.01),2)</f>
        <v>50</v>
      </c>
      <c r="AG156" s="134">
        <f>5*$A$2/5</f>
        <v>264.146</v>
      </c>
      <c r="AH156" s="86">
        <f>MIN(AG156,$C$2)</f>
        <v>264.146</v>
      </c>
    </row>
    <row r="157" spans="1:37" customHeight="1" ht="16">
      <c r="AE157" s="16"/>
      <c r="AF157" s="133">
        <f>ROUND((AF156-0.01),2)</f>
        <v>49.99</v>
      </c>
      <c r="AG157" s="134">
        <f>50+15*$A$2/16</f>
        <v>297.636875</v>
      </c>
      <c r="AH157" s="86">
        <f>MIN(AG157,$C$2)</f>
        <v>297.636875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331.12775</v>
      </c>
      <c r="AH158" s="86">
        <f>MIN(AG158,$C$2)</f>
        <v>331.12775</v>
      </c>
    </row>
    <row r="159" spans="1:37" customHeight="1" ht="16">
      <c r="AE159" s="16"/>
      <c r="AF159" s="133">
        <f>ROUND((AF158-0.01),2)</f>
        <v>49.97</v>
      </c>
      <c r="AG159" s="134">
        <f>150+13*$A$2/16</f>
        <v>364.618625</v>
      </c>
      <c r="AH159" s="86">
        <f>MIN(AG159,$C$2)</f>
        <v>364.618625</v>
      </c>
    </row>
    <row r="160" spans="1:37" customHeight="1" ht="16">
      <c r="AE160" s="16"/>
      <c r="AF160" s="133">
        <f>ROUND((AF159-0.01),2)</f>
        <v>49.96</v>
      </c>
      <c r="AG160" s="134">
        <f>200+12*$A$2/16</f>
        <v>398.1095</v>
      </c>
      <c r="AH160" s="86">
        <f>MIN(AG160,$C$2)</f>
        <v>398.1095</v>
      </c>
    </row>
    <row r="161" spans="1:37" customHeight="1" ht="16">
      <c r="AE161" s="16"/>
      <c r="AF161" s="133">
        <f>ROUND((AF160-0.01),2)</f>
        <v>49.95</v>
      </c>
      <c r="AG161" s="134">
        <f>250+11*$A$2/16</f>
        <v>431.600375</v>
      </c>
      <c r="AH161" s="86">
        <f>MIN(AG161,$C$2)</f>
        <v>431.600375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465.09125</v>
      </c>
      <c r="AH162" s="86">
        <f>MIN(AG162,$C$2)</f>
        <v>465.09125</v>
      </c>
    </row>
    <row r="163" spans="1:37" customHeight="1" ht="16">
      <c r="AE163" s="16"/>
      <c r="AF163" s="133">
        <f>ROUND((AF162-0.01),2)</f>
        <v>49.93</v>
      </c>
      <c r="AG163" s="134">
        <f>350+9*$A$2/16</f>
        <v>498.582125</v>
      </c>
      <c r="AH163" s="86">
        <f>MIN(AG163,$C$2)</f>
        <v>498.582125</v>
      </c>
    </row>
    <row r="164" spans="1:37" customHeight="1" ht="15">
      <c r="AE164" s="16"/>
      <c r="AF164" s="133">
        <f>ROUND((AF163-0.01),2)</f>
        <v>49.92</v>
      </c>
      <c r="AG164" s="134">
        <f>400+8*$A$2/16</f>
        <v>532.073</v>
      </c>
      <c r="AH164" s="135">
        <f>MIN(AG164,$C$2)</f>
        <v>532.073</v>
      </c>
    </row>
    <row r="165" spans="1:37" customHeight="1" ht="15">
      <c r="AE165" s="16"/>
      <c r="AF165" s="133">
        <f>ROUND((AF164-0.01),2)</f>
        <v>49.91</v>
      </c>
      <c r="AG165" s="134">
        <f>450+7*$A$2/16</f>
        <v>565.5638750000001</v>
      </c>
      <c r="AH165" s="135">
        <f>MIN(AG165,$C$2)</f>
        <v>565.5638750000001</v>
      </c>
    </row>
    <row r="166" spans="1:37" customHeight="1" ht="15">
      <c r="AE166" s="16"/>
      <c r="AF166" s="133">
        <f>ROUND((AF165-0.01),2)</f>
        <v>49.9</v>
      </c>
      <c r="AG166" s="134">
        <f>500+6*$A$2/16</f>
        <v>599.05475</v>
      </c>
      <c r="AH166" s="135">
        <f>MIN(AG166,$C$2)</f>
        <v>599.05475</v>
      </c>
    </row>
    <row r="167" spans="1:37" customHeight="1" ht="15">
      <c r="AE167" s="16"/>
      <c r="AF167" s="133">
        <f>ROUND((AF166-0.01),2)</f>
        <v>49.89</v>
      </c>
      <c r="AG167" s="134">
        <f>550+5*$A$2/16</f>
        <v>632.545625</v>
      </c>
      <c r="AH167" s="135">
        <f>MIN(AG167,$C$2)</f>
        <v>632.545625</v>
      </c>
    </row>
    <row r="168" spans="1:37" customHeight="1" ht="15">
      <c r="AE168" s="16"/>
      <c r="AF168" s="133">
        <f>ROUND((AF167-0.01),2)</f>
        <v>49.88</v>
      </c>
      <c r="AG168" s="134">
        <f>600+4*$A$2/16</f>
        <v>666.0365</v>
      </c>
      <c r="AH168" s="135">
        <f>MIN(AG168,$C$2)</f>
        <v>666.0365</v>
      </c>
    </row>
    <row r="169" spans="1:37" customHeight="1" ht="15">
      <c r="AE169" s="16"/>
      <c r="AF169" s="133">
        <f>ROUND((AF168-0.01),2)</f>
        <v>49.87</v>
      </c>
      <c r="AG169" s="134">
        <f>650+3*$A$2/16</f>
        <v>699.527375</v>
      </c>
      <c r="AH169" s="135">
        <f>MIN(AG169,$C$2)</f>
        <v>699.527375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733.01825</v>
      </c>
      <c r="AH170" s="135">
        <f>MIN(AG170,$C$2)</f>
        <v>733.01825</v>
      </c>
    </row>
    <row r="171" spans="1:37" customHeight="1" ht="15">
      <c r="AE171" s="16"/>
      <c r="AF171" s="133">
        <f>ROUND((AF170-0.01),2)</f>
        <v>49.85</v>
      </c>
      <c r="AG171" s="134">
        <f>750+1*$A$2/16</f>
        <v>766.509125</v>
      </c>
      <c r="AH171" s="135">
        <f>MIN(AG171,$C$2)</f>
        <v>766.509125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1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263.652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13.207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4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62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50.02</v>
      </c>
      <c r="D8" s="59">
        <f>ROUND(C8,2)</f>
        <v>50.02</v>
      </c>
      <c r="E8" s="60">
        <v>158.19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49.99</v>
      </c>
      <c r="D9" s="73">
        <f>ROUND(C9,2)</f>
        <v>49.99</v>
      </c>
      <c r="E9" s="60">
        <v>297.17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50.01</v>
      </c>
      <c r="D10" s="73">
        <f>ROUND(C10,2)</f>
        <v>50.01</v>
      </c>
      <c r="E10" s="60">
        <v>210.92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50.01</v>
      </c>
      <c r="D11" s="73">
        <f>ROUND(C11,2)</f>
        <v>50.01</v>
      </c>
      <c r="E11" s="60">
        <v>210.92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50.01</v>
      </c>
      <c r="D12" s="73">
        <f>ROUND(C12,2)</f>
        <v>50.01</v>
      </c>
      <c r="E12" s="60">
        <v>210.92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49.98</v>
      </c>
      <c r="D13" s="73">
        <f>ROUND(C13,2)</f>
        <v>49.98</v>
      </c>
      <c r="E13" s="60">
        <v>330.7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</v>
      </c>
      <c r="D14" s="73">
        <f>ROUND(C14,2)</f>
        <v>50</v>
      </c>
      <c r="E14" s="60">
        <v>263.65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50.04</v>
      </c>
      <c r="D15" s="73">
        <f>ROUND(C15,2)</f>
        <v>50.04</v>
      </c>
      <c r="E15" s="60">
        <v>52.73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49.97</v>
      </c>
      <c r="D16" s="73">
        <f>ROUND(C16,2)</f>
        <v>49.97</v>
      </c>
      <c r="E16" s="60">
        <v>364.22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50.04</v>
      </c>
      <c r="D17" s="73">
        <f>ROUND(C17,2)</f>
        <v>50.04</v>
      </c>
      <c r="E17" s="60">
        <v>52.73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50.01</v>
      </c>
      <c r="D18" s="73">
        <f>ROUND(C18,2)</f>
        <v>50.01</v>
      </c>
      <c r="E18" s="60">
        <v>210.92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</v>
      </c>
      <c r="D19" s="73">
        <f>ROUND(C19,2)</f>
        <v>50</v>
      </c>
      <c r="E19" s="60">
        <v>263.65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50.02</v>
      </c>
      <c r="D20" s="73">
        <f>ROUND(C20,2)</f>
        <v>50.02</v>
      </c>
      <c r="E20" s="60">
        <v>158.19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50.06</v>
      </c>
      <c r="D21" s="73">
        <f>ROUND(C21,2)</f>
        <v>50.06</v>
      </c>
      <c r="E21" s="60">
        <v>0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</v>
      </c>
      <c r="D22" s="73">
        <f>ROUND(C22,2)</f>
        <v>50</v>
      </c>
      <c r="E22" s="60">
        <v>263.65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50.04</v>
      </c>
      <c r="D23" s="73">
        <f>ROUND(C23,2)</f>
        <v>50.04</v>
      </c>
      <c r="E23" s="60">
        <v>52.73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50.03</v>
      </c>
      <c r="D24" s="73">
        <f>ROUND(C24,2)</f>
        <v>50.03</v>
      </c>
      <c r="E24" s="60">
        <v>105.46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50.04</v>
      </c>
      <c r="D25" s="73">
        <f>ROUND(C25,2)</f>
        <v>50.04</v>
      </c>
      <c r="E25" s="60">
        <v>52.73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50.02</v>
      </c>
      <c r="D26" s="73">
        <f>ROUND(C26,2)</f>
        <v>50.02</v>
      </c>
      <c r="E26" s="60">
        <v>158.19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50.04</v>
      </c>
      <c r="D27" s="73">
        <f>ROUND(C27,2)</f>
        <v>50.04</v>
      </c>
      <c r="E27" s="60">
        <v>52.73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50.01</v>
      </c>
      <c r="D28" s="73">
        <f>ROUND(C28,2)</f>
        <v>50.01</v>
      </c>
      <c r="E28" s="60">
        <v>210.92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50</v>
      </c>
      <c r="D29" s="73">
        <f>ROUND(C29,2)</f>
        <v>50</v>
      </c>
      <c r="E29" s="60">
        <v>263.65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50.06</v>
      </c>
      <c r="D30" s="73">
        <f>ROUND(C30,2)</f>
        <v>50.06</v>
      </c>
      <c r="E30" s="60">
        <v>0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50.1</v>
      </c>
      <c r="D31" s="73">
        <f>ROUND(C31,2)</f>
        <v>50.1</v>
      </c>
      <c r="E31" s="60">
        <v>0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50.05</v>
      </c>
      <c r="D32" s="73">
        <f>ROUND(C32,2)</f>
        <v>50.05</v>
      </c>
      <c r="E32" s="60">
        <v>0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</v>
      </c>
      <c r="D33" s="73">
        <f>ROUND(C33,2)</f>
        <v>50</v>
      </c>
      <c r="E33" s="60">
        <v>263.65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49.97</v>
      </c>
      <c r="D34" s="73">
        <f>ROUND(C34,2)</f>
        <v>49.97</v>
      </c>
      <c r="E34" s="60">
        <v>364.22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49.94</v>
      </c>
      <c r="D35" s="73">
        <f>ROUND(C35,2)</f>
        <v>49.94</v>
      </c>
      <c r="E35" s="60">
        <v>464.78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49.93</v>
      </c>
      <c r="D36" s="73">
        <f>ROUND(C36,2)</f>
        <v>49.93</v>
      </c>
      <c r="E36" s="60">
        <v>498.3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49.93</v>
      </c>
      <c r="D37" s="73">
        <f>ROUND(C37,2)</f>
        <v>49.93</v>
      </c>
      <c r="E37" s="60">
        <v>498.3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49.99</v>
      </c>
      <c r="D38" s="73">
        <f>ROUND(C38,2)</f>
        <v>49.99</v>
      </c>
      <c r="E38" s="60">
        <v>297.17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50.03</v>
      </c>
      <c r="D39" s="73">
        <f>ROUND(C39,2)</f>
        <v>50.03</v>
      </c>
      <c r="E39" s="60">
        <v>105.46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49.99</v>
      </c>
      <c r="D40" s="73">
        <f>ROUND(C40,2)</f>
        <v>49.99</v>
      </c>
      <c r="E40" s="60">
        <v>297.17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49.98</v>
      </c>
      <c r="D41" s="73">
        <f>ROUND(C41,2)</f>
        <v>49.98</v>
      </c>
      <c r="E41" s="60">
        <v>330.7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50.02</v>
      </c>
      <c r="D42" s="73">
        <f>ROUND(C42,2)</f>
        <v>50.02</v>
      </c>
      <c r="E42" s="60">
        <v>158.19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49.91</v>
      </c>
      <c r="D43" s="73">
        <f>ROUND(C43,2)</f>
        <v>49.91</v>
      </c>
      <c r="E43" s="60">
        <v>565.35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49.88</v>
      </c>
      <c r="D44" s="73">
        <f>ROUND(C44,2)</f>
        <v>49.88</v>
      </c>
      <c r="E44" s="60">
        <v>665.91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50.01</v>
      </c>
      <c r="D45" s="73">
        <f>ROUND(C45,2)</f>
        <v>50.01</v>
      </c>
      <c r="E45" s="60">
        <v>210.92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50.04</v>
      </c>
      <c r="D46" s="73">
        <f>ROUND(C46,2)</f>
        <v>50.04</v>
      </c>
      <c r="E46" s="60">
        <v>52.73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50.07</v>
      </c>
      <c r="D47" s="73">
        <f>ROUND(C47,2)</f>
        <v>50.07</v>
      </c>
      <c r="E47" s="60">
        <v>0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49.99</v>
      </c>
      <c r="D48" s="73">
        <f>ROUND(C48,2)</f>
        <v>49.99</v>
      </c>
      <c r="E48" s="60">
        <v>297.17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49.96</v>
      </c>
      <c r="D49" s="73">
        <f>ROUND(C49,2)</f>
        <v>49.96</v>
      </c>
      <c r="E49" s="60">
        <v>397.74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50.01</v>
      </c>
      <c r="D50" s="73">
        <f>ROUND(C50,2)</f>
        <v>50.01</v>
      </c>
      <c r="E50" s="60">
        <v>210.92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50.03</v>
      </c>
      <c r="D51" s="73">
        <f>ROUND(C51,2)</f>
        <v>50.03</v>
      </c>
      <c r="E51" s="60">
        <v>105.46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50.02</v>
      </c>
      <c r="D52" s="73">
        <f>ROUND(C52,2)</f>
        <v>50.02</v>
      </c>
      <c r="E52" s="60">
        <v>158.19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50.01</v>
      </c>
      <c r="D53" s="73">
        <f>ROUND(C53,2)</f>
        <v>50.01</v>
      </c>
      <c r="E53" s="60">
        <v>210.92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50.02</v>
      </c>
      <c r="D54" s="73">
        <f>ROUND(C54,2)</f>
        <v>50.02</v>
      </c>
      <c r="E54" s="60">
        <v>158.19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50.06</v>
      </c>
      <c r="D55" s="73">
        <f>ROUND(C55,2)</f>
        <v>50.06</v>
      </c>
      <c r="E55" s="60">
        <v>0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49.97</v>
      </c>
      <c r="D56" s="73">
        <f>ROUND(C56,2)</f>
        <v>49.97</v>
      </c>
      <c r="E56" s="60">
        <v>364.22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49.91</v>
      </c>
      <c r="D57" s="73">
        <f>ROUND(C57,2)</f>
        <v>49.91</v>
      </c>
      <c r="E57" s="60">
        <v>565.35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49.98</v>
      </c>
      <c r="D58" s="73">
        <f>ROUND(C58,2)</f>
        <v>49.98</v>
      </c>
      <c r="E58" s="60">
        <v>330.7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49.97</v>
      </c>
      <c r="D59" s="73">
        <f>ROUND(C59,2)</f>
        <v>49.97</v>
      </c>
      <c r="E59" s="60">
        <v>364.22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</v>
      </c>
      <c r="D60" s="73">
        <f>ROUND(C60,2)</f>
        <v>50</v>
      </c>
      <c r="E60" s="60">
        <v>263.65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50.01</v>
      </c>
      <c r="D61" s="73">
        <f>ROUND(C61,2)</f>
        <v>50.01</v>
      </c>
      <c r="E61" s="60">
        <v>210.92</v>
      </c>
      <c r="F61" s="61">
        <v>8.77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1.0524</v>
      </c>
      <c r="T61" s="60">
        <f>MIN($T$6/100*F61,200)</f>
        <v>1.3155</v>
      </c>
      <c r="U61" s="60">
        <f>MIN($U$6/100*F61,250)</f>
        <v>1.754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49.97</v>
      </c>
      <c r="D62" s="73">
        <f>ROUND(C62,2)</f>
        <v>49.97</v>
      </c>
      <c r="E62" s="60">
        <v>364.22</v>
      </c>
      <c r="F62" s="61">
        <v>8.77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1.0524</v>
      </c>
      <c r="T62" s="60">
        <f>MIN($T$6/100*F62,200)</f>
        <v>1.3155</v>
      </c>
      <c r="U62" s="60">
        <f>MIN($U$6/100*F62,250)</f>
        <v>1.754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50.03</v>
      </c>
      <c r="D63" s="73">
        <f>ROUND(C63,2)</f>
        <v>50.03</v>
      </c>
      <c r="E63" s="60">
        <v>105.46</v>
      </c>
      <c r="F63" s="61">
        <v>8.77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1.0524</v>
      </c>
      <c r="T63" s="60">
        <f>MIN($T$6/100*F63,200)</f>
        <v>1.3155</v>
      </c>
      <c r="U63" s="60">
        <f>MIN($U$6/100*F63,250)</f>
        <v>1.754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50.12</v>
      </c>
      <c r="D64" s="73">
        <f>ROUND(C64,2)</f>
        <v>50.12</v>
      </c>
      <c r="E64" s="60">
        <v>0</v>
      </c>
      <c r="F64" s="61">
        <v>8.19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0.9827999999999999</v>
      </c>
      <c r="T64" s="60">
        <f>MIN($T$6/100*F64,200)</f>
        <v>1.2285</v>
      </c>
      <c r="U64" s="60">
        <f>MIN($U$6/100*F64,250)</f>
        <v>1.638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50.05</v>
      </c>
      <c r="D65" s="73">
        <f>ROUND(C65,2)</f>
        <v>50.05</v>
      </c>
      <c r="E65" s="60">
        <v>0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50.06</v>
      </c>
      <c r="D66" s="73">
        <f>ROUND(C66,2)</f>
        <v>50.06</v>
      </c>
      <c r="E66" s="60">
        <v>0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49.98</v>
      </c>
      <c r="D67" s="73">
        <f>ROUND(C67,2)</f>
        <v>49.98</v>
      </c>
      <c r="E67" s="60">
        <v>330.7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50.08</v>
      </c>
      <c r="D68" s="73">
        <f>ROUND(C68,2)</f>
        <v>50.08</v>
      </c>
      <c r="E68" s="60">
        <v>0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50.02</v>
      </c>
      <c r="D69" s="73">
        <f>ROUND(C69,2)</f>
        <v>50.02</v>
      </c>
      <c r="E69" s="60">
        <v>158.19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50.01</v>
      </c>
      <c r="D70" s="73">
        <f>ROUND(C70,2)</f>
        <v>50.01</v>
      </c>
      <c r="E70" s="60">
        <v>210.92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50</v>
      </c>
      <c r="D71" s="73">
        <f>ROUND(C71,2)</f>
        <v>50</v>
      </c>
      <c r="E71" s="60">
        <v>263.65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50.01</v>
      </c>
      <c r="D72" s="73">
        <f>ROUND(C72,2)</f>
        <v>50.01</v>
      </c>
      <c r="E72" s="60">
        <v>210.92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49.98</v>
      </c>
      <c r="D73" s="73">
        <f>ROUND(C73,2)</f>
        <v>49.98</v>
      </c>
      <c r="E73" s="60">
        <v>330.7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49.99</v>
      </c>
      <c r="D74" s="73">
        <f>ROUND(C74,2)</f>
        <v>49.99</v>
      </c>
      <c r="E74" s="60">
        <v>297.17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49.96</v>
      </c>
      <c r="D75" s="73">
        <f>ROUND(C75,2)</f>
        <v>49.96</v>
      </c>
      <c r="E75" s="60">
        <v>397.74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50.06</v>
      </c>
      <c r="D76" s="73">
        <f>ROUND(C76,2)</f>
        <v>50.06</v>
      </c>
      <c r="E76" s="60">
        <v>0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50.04</v>
      </c>
      <c r="D77" s="73">
        <f>ROUND(C77,2)</f>
        <v>50.04</v>
      </c>
      <c r="E77" s="60">
        <v>52.73</v>
      </c>
      <c r="F77" s="61">
        <v>8.77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1.0524</v>
      </c>
      <c r="T77" s="60">
        <f>MIN($T$6/100*F77,200)</f>
        <v>1.3155</v>
      </c>
      <c r="U77" s="60">
        <f>MIN($U$6/100*F77,250)</f>
        <v>1.754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50.02</v>
      </c>
      <c r="D78" s="73">
        <f>ROUND(C78,2)</f>
        <v>50.02</v>
      </c>
      <c r="E78" s="60">
        <v>158.19</v>
      </c>
      <c r="F78" s="61">
        <v>8.77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1.0524</v>
      </c>
      <c r="T78" s="60">
        <f>MIN($T$6/100*F78,200)</f>
        <v>1.3155</v>
      </c>
      <c r="U78" s="60">
        <f>MIN($U$6/100*F78,250)</f>
        <v>1.754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50.03</v>
      </c>
      <c r="D79" s="73">
        <f>ROUND(C79,2)</f>
        <v>50.03</v>
      </c>
      <c r="E79" s="60">
        <v>105.46</v>
      </c>
      <c r="F79" s="61">
        <v>8.77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1.0524</v>
      </c>
      <c r="T79" s="60">
        <f>MIN($T$6/100*F79,200)</f>
        <v>1.3155</v>
      </c>
      <c r="U79" s="60">
        <f>MIN($U$6/100*F79,250)</f>
        <v>1.754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50.07</v>
      </c>
      <c r="D80" s="73">
        <f>ROUND(C80,2)</f>
        <v>50.07</v>
      </c>
      <c r="E80" s="60">
        <v>0</v>
      </c>
      <c r="F80" s="61">
        <v>8.77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1.0524</v>
      </c>
      <c r="T80" s="60">
        <f>MIN($T$6/100*F80,200)</f>
        <v>1.3155</v>
      </c>
      <c r="U80" s="60">
        <f>MIN($U$6/100*F80,250)</f>
        <v>1.754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50.05</v>
      </c>
      <c r="D81" s="73">
        <f>ROUND(C81,2)</f>
        <v>50.05</v>
      </c>
      <c r="E81" s="60">
        <v>0</v>
      </c>
      <c r="F81" s="61">
        <v>8.77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1.0524</v>
      </c>
      <c r="T81" s="60">
        <f>MIN($T$6/100*F81,200)</f>
        <v>1.3155</v>
      </c>
      <c r="U81" s="60">
        <f>MIN($U$6/100*F81,250)</f>
        <v>1.754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50</v>
      </c>
      <c r="D82" s="73">
        <f>ROUND(C82,2)</f>
        <v>50</v>
      </c>
      <c r="E82" s="60">
        <v>263.65</v>
      </c>
      <c r="F82" s="61">
        <v>8.77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1.0524</v>
      </c>
      <c r="T82" s="60">
        <f>MIN($T$6/100*F82,200)</f>
        <v>1.3155</v>
      </c>
      <c r="U82" s="60">
        <f>MIN($U$6/100*F82,250)</f>
        <v>1.754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49.97</v>
      </c>
      <c r="D83" s="73">
        <f>ROUND(C83,2)</f>
        <v>49.97</v>
      </c>
      <c r="E83" s="60">
        <v>364.22</v>
      </c>
      <c r="F83" s="61">
        <v>8.77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1.0524</v>
      </c>
      <c r="T83" s="60">
        <f>MIN($T$6/100*F83,200)</f>
        <v>1.3155</v>
      </c>
      <c r="U83" s="60">
        <f>MIN($U$6/100*F83,250)</f>
        <v>1.754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49.88</v>
      </c>
      <c r="D84" s="73">
        <f>ROUND(C84,2)</f>
        <v>49.88</v>
      </c>
      <c r="E84" s="60">
        <v>665.91</v>
      </c>
      <c r="F84" s="61">
        <v>8.77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1.0524</v>
      </c>
      <c r="T84" s="60">
        <f>MIN($T$6/100*F84,200)</f>
        <v>1.3155</v>
      </c>
      <c r="U84" s="60">
        <f>MIN($U$6/100*F84,250)</f>
        <v>1.754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49.95</v>
      </c>
      <c r="D85" s="73">
        <f>ROUND(C85,2)</f>
        <v>49.95</v>
      </c>
      <c r="E85" s="60">
        <v>431.26</v>
      </c>
      <c r="F85" s="61">
        <v>8.77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1.0524</v>
      </c>
      <c r="T85" s="60">
        <f>MIN($T$6/100*F85,200)</f>
        <v>1.3155</v>
      </c>
      <c r="U85" s="60">
        <f>MIN($U$6/100*F85,250)</f>
        <v>1.754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50</v>
      </c>
      <c r="D86" s="73">
        <f>ROUND(C86,2)</f>
        <v>50</v>
      </c>
      <c r="E86" s="60">
        <v>263.65</v>
      </c>
      <c r="F86" s="61">
        <v>8.77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1.0524</v>
      </c>
      <c r="T86" s="60">
        <f>MIN($T$6/100*F86,200)</f>
        <v>1.3155</v>
      </c>
      <c r="U86" s="60">
        <f>MIN($U$6/100*F86,250)</f>
        <v>1.754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50.04</v>
      </c>
      <c r="D87" s="73">
        <f>ROUND(C87,2)</f>
        <v>50.04</v>
      </c>
      <c r="E87" s="60">
        <v>52.73</v>
      </c>
      <c r="F87" s="61">
        <v>8.77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1.0524</v>
      </c>
      <c r="T87" s="60">
        <f>MIN($T$6/100*F87,200)</f>
        <v>1.3155</v>
      </c>
      <c r="U87" s="60">
        <f>MIN($U$6/100*F87,250)</f>
        <v>1.754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50.07</v>
      </c>
      <c r="D88" s="73">
        <f>ROUND(C88,2)</f>
        <v>50.07</v>
      </c>
      <c r="E88" s="60">
        <v>0</v>
      </c>
      <c r="F88" s="61">
        <v>8.77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1.0524</v>
      </c>
      <c r="T88" s="60">
        <f>MIN($T$6/100*F88,200)</f>
        <v>1.3155</v>
      </c>
      <c r="U88" s="60">
        <f>MIN($U$6/100*F88,250)</f>
        <v>1.754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50.01</v>
      </c>
      <c r="D89" s="73">
        <f>ROUND(C89,2)</f>
        <v>50.01</v>
      </c>
      <c r="E89" s="60">
        <v>210.92</v>
      </c>
      <c r="F89" s="61">
        <v>8.77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1.0524</v>
      </c>
      <c r="T89" s="60">
        <f>MIN($T$6/100*F89,200)</f>
        <v>1.3155</v>
      </c>
      <c r="U89" s="60">
        <f>MIN($U$6/100*F89,250)</f>
        <v>1.754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</v>
      </c>
      <c r="AB89" s="139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50</v>
      </c>
      <c r="D90" s="73">
        <f>ROUND(C90,2)</f>
        <v>50</v>
      </c>
      <c r="E90" s="60">
        <v>263.65</v>
      </c>
      <c r="F90" s="61">
        <v>8.77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1.0524</v>
      </c>
      <c r="T90" s="60">
        <f>MIN($T$6/100*F90,200)</f>
        <v>1.3155</v>
      </c>
      <c r="U90" s="60">
        <f>MIN($U$6/100*F90,250)</f>
        <v>1.754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</v>
      </c>
      <c r="AB90" s="139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50.01</v>
      </c>
      <c r="D91" s="73">
        <f>ROUND(C91,2)</f>
        <v>50.01</v>
      </c>
      <c r="E91" s="60">
        <v>210.92</v>
      </c>
      <c r="F91" s="61">
        <v>8.77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1.0524</v>
      </c>
      <c r="T91" s="60">
        <f>MIN($T$6/100*F91,200)</f>
        <v>1.3155</v>
      </c>
      <c r="U91" s="60">
        <f>MIN($U$6/100*F91,250)</f>
        <v>1.754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49.96</v>
      </c>
      <c r="D92" s="73">
        <f>ROUND(C92,2)</f>
        <v>49.96</v>
      </c>
      <c r="E92" s="60">
        <v>397.74</v>
      </c>
      <c r="F92" s="61">
        <v>8.77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1.0524</v>
      </c>
      <c r="T92" s="60">
        <f>MIN($T$6/100*F92,200)</f>
        <v>1.3155</v>
      </c>
      <c r="U92" s="60">
        <f>MIN($U$6/100*F92,250)</f>
        <v>1.754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49.94</v>
      </c>
      <c r="D93" s="73">
        <f>ROUND(C93,2)</f>
        <v>49.94</v>
      </c>
      <c r="E93" s="60">
        <v>464.78</v>
      </c>
      <c r="F93" s="61">
        <v>8.77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1.0524</v>
      </c>
      <c r="T93" s="60">
        <f>MIN($T$6/100*F93,200)</f>
        <v>1.3155</v>
      </c>
      <c r="U93" s="60">
        <f>MIN($U$6/100*F93,250)</f>
        <v>1.754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49.97</v>
      </c>
      <c r="D94" s="73">
        <f>ROUND(C94,2)</f>
        <v>49.97</v>
      </c>
      <c r="E94" s="60">
        <v>364.22</v>
      </c>
      <c r="F94" s="61">
        <v>8.77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1.0524</v>
      </c>
      <c r="T94" s="60">
        <f>MIN($T$6/100*F94,200)</f>
        <v>1.3155</v>
      </c>
      <c r="U94" s="60">
        <f>MIN($U$6/100*F94,250)</f>
        <v>1.754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</v>
      </c>
      <c r="D95" s="73">
        <f>ROUND(C95,2)</f>
        <v>50</v>
      </c>
      <c r="E95" s="60">
        <v>263.65</v>
      </c>
      <c r="F95" s="61">
        <v>8.77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1.0524</v>
      </c>
      <c r="T95" s="60">
        <f>MIN($T$6/100*F95,200)</f>
        <v>1.3155</v>
      </c>
      <c r="U95" s="60">
        <f>MIN($U$6/100*F95,250)</f>
        <v>1.754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49.96</v>
      </c>
      <c r="D96" s="73">
        <f>ROUND(C96,2)</f>
        <v>49.96</v>
      </c>
      <c r="E96" s="60">
        <v>397.74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49.98</v>
      </c>
      <c r="D97" s="73">
        <f>ROUND(C97,2)</f>
        <v>49.98</v>
      </c>
      <c r="E97" s="60">
        <v>330.7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49.99</v>
      </c>
      <c r="D98" s="73">
        <f>ROUND(C98,2)</f>
        <v>49.99</v>
      </c>
      <c r="E98" s="60">
        <v>297.17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</v>
      </c>
      <c r="D99" s="73">
        <f>ROUND(C99,2)</f>
        <v>50</v>
      </c>
      <c r="E99" s="60">
        <v>263.65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50.02</v>
      </c>
      <c r="D100" s="73">
        <f>ROUND(C100,2)</f>
        <v>50.02</v>
      </c>
      <c r="E100" s="60">
        <v>158.19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49.99</v>
      </c>
      <c r="D101" s="73">
        <f>ROUND(C101,2)</f>
        <v>49.99</v>
      </c>
      <c r="E101" s="60">
        <v>297.17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</v>
      </c>
      <c r="D102" s="73">
        <f>ROUND(C102,2)</f>
        <v>50</v>
      </c>
      <c r="E102" s="60">
        <v>263.65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50.04</v>
      </c>
      <c r="D103" s="98">
        <f>ROUND(C103,2)</f>
        <v>50.04</v>
      </c>
      <c r="E103" s="60">
        <v>52.73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50.00510416666668</v>
      </c>
      <c r="D104" s="110">
        <f>ROUND(C104,2)</f>
        <v>50.01</v>
      </c>
      <c r="E104" s="111">
        <f>AVERAGE(E6:E103)</f>
        <v>225.2064583333333</v>
      </c>
      <c r="F104" s="111">
        <f>AVERAGE(F6:F103)</f>
        <v>2.095104166666667</v>
      </c>
      <c r="G104" s="112">
        <f>SUM(G8:G103)/4</f>
        <v>0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0</v>
      </c>
      <c r="AB104" s="116">
        <f>SUM(AB8:AB103)</f>
        <v>0</v>
      </c>
      <c r="AC104" s="117">
        <f>SUM(AC8:AC103)</f>
        <v>0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52.7304</v>
      </c>
      <c r="AH152" s="86">
        <f>MIN(AG152,$C$2)</f>
        <v>52.7304</v>
      </c>
    </row>
    <row r="153" spans="1:37" customHeight="1" ht="16">
      <c r="AE153" s="16"/>
      <c r="AF153" s="133">
        <f>ROUND((AF152-0.01),2)</f>
        <v>50.03</v>
      </c>
      <c r="AG153" s="134">
        <f>2*$A$2/5</f>
        <v>105.4608</v>
      </c>
      <c r="AH153" s="86">
        <f>MIN(AG153,$C$2)</f>
        <v>105.4608</v>
      </c>
    </row>
    <row r="154" spans="1:37" customHeight="1" ht="16">
      <c r="AE154" s="16"/>
      <c r="AF154" s="133">
        <f>ROUND((AF153-0.01),2)</f>
        <v>50.02</v>
      </c>
      <c r="AG154" s="134">
        <f>3*$A$2/5</f>
        <v>158.1912</v>
      </c>
      <c r="AH154" s="86">
        <f>MIN(AG154,$C$2)</f>
        <v>158.1912</v>
      </c>
    </row>
    <row r="155" spans="1:37" customHeight="1" ht="16">
      <c r="AE155" s="16"/>
      <c r="AF155" s="133">
        <f>ROUND((AF154-0.01),2)</f>
        <v>50.01</v>
      </c>
      <c r="AG155" s="134">
        <f>4*$A$2/5</f>
        <v>210.9216</v>
      </c>
      <c r="AH155" s="86">
        <f>MIN(AG155,$C$2)</f>
        <v>210.9216</v>
      </c>
    </row>
    <row r="156" spans="1:37" customHeight="1" ht="16">
      <c r="AE156" s="16"/>
      <c r="AF156" s="133">
        <f>ROUND((AF155-0.01),2)</f>
        <v>50</v>
      </c>
      <c r="AG156" s="134">
        <f>5*$A$2/5</f>
        <v>263.652</v>
      </c>
      <c r="AH156" s="86">
        <f>MIN(AG156,$C$2)</f>
        <v>263.652</v>
      </c>
    </row>
    <row r="157" spans="1:37" customHeight="1" ht="16">
      <c r="AE157" s="16"/>
      <c r="AF157" s="133">
        <f>ROUND((AF156-0.01),2)</f>
        <v>49.99</v>
      </c>
      <c r="AG157" s="134">
        <f>50+15*$A$2/16</f>
        <v>297.17375</v>
      </c>
      <c r="AH157" s="86">
        <f>MIN(AG157,$C$2)</f>
        <v>297.17375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330.6955</v>
      </c>
      <c r="AH158" s="86">
        <f>MIN(AG158,$C$2)</f>
        <v>330.6955</v>
      </c>
    </row>
    <row r="159" spans="1:37" customHeight="1" ht="16">
      <c r="AE159" s="16"/>
      <c r="AF159" s="133">
        <f>ROUND((AF158-0.01),2)</f>
        <v>49.97</v>
      </c>
      <c r="AG159" s="134">
        <f>150+13*$A$2/16</f>
        <v>364.21725</v>
      </c>
      <c r="AH159" s="86">
        <f>MIN(AG159,$C$2)</f>
        <v>364.21725</v>
      </c>
    </row>
    <row r="160" spans="1:37" customHeight="1" ht="16">
      <c r="AE160" s="16"/>
      <c r="AF160" s="133">
        <f>ROUND((AF159-0.01),2)</f>
        <v>49.96</v>
      </c>
      <c r="AG160" s="134">
        <f>200+12*$A$2/16</f>
        <v>397.739</v>
      </c>
      <c r="AH160" s="86">
        <f>MIN(AG160,$C$2)</f>
        <v>397.739</v>
      </c>
    </row>
    <row r="161" spans="1:37" customHeight="1" ht="16">
      <c r="AE161" s="16"/>
      <c r="AF161" s="133">
        <f>ROUND((AF160-0.01),2)</f>
        <v>49.95</v>
      </c>
      <c r="AG161" s="134">
        <f>250+11*$A$2/16</f>
        <v>431.26075</v>
      </c>
      <c r="AH161" s="86">
        <f>MIN(AG161,$C$2)</f>
        <v>431.26075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464.7825</v>
      </c>
      <c r="AH162" s="86">
        <f>MIN(AG162,$C$2)</f>
        <v>464.7825</v>
      </c>
    </row>
    <row r="163" spans="1:37" customHeight="1" ht="16">
      <c r="AE163" s="16"/>
      <c r="AF163" s="133">
        <f>ROUND((AF162-0.01),2)</f>
        <v>49.93</v>
      </c>
      <c r="AG163" s="134">
        <f>350+9*$A$2/16</f>
        <v>498.30425</v>
      </c>
      <c r="AH163" s="86">
        <f>MIN(AG163,$C$2)</f>
        <v>498.30425</v>
      </c>
    </row>
    <row r="164" spans="1:37" customHeight="1" ht="15">
      <c r="AE164" s="16"/>
      <c r="AF164" s="133">
        <f>ROUND((AF163-0.01),2)</f>
        <v>49.92</v>
      </c>
      <c r="AG164" s="134">
        <f>400+8*$A$2/16</f>
        <v>531.826</v>
      </c>
      <c r="AH164" s="135">
        <f>MIN(AG164,$C$2)</f>
        <v>531.826</v>
      </c>
    </row>
    <row r="165" spans="1:37" customHeight="1" ht="15">
      <c r="AE165" s="16"/>
      <c r="AF165" s="133">
        <f>ROUND((AF164-0.01),2)</f>
        <v>49.91</v>
      </c>
      <c r="AG165" s="134">
        <f>450+7*$A$2/16</f>
        <v>565.34775</v>
      </c>
      <c r="AH165" s="135">
        <f>MIN(AG165,$C$2)</f>
        <v>565.34775</v>
      </c>
    </row>
    <row r="166" spans="1:37" customHeight="1" ht="15">
      <c r="AE166" s="16"/>
      <c r="AF166" s="133">
        <f>ROUND((AF165-0.01),2)</f>
        <v>49.9</v>
      </c>
      <c r="AG166" s="134">
        <f>500+6*$A$2/16</f>
        <v>598.8695</v>
      </c>
      <c r="AH166" s="135">
        <f>MIN(AG166,$C$2)</f>
        <v>598.8695</v>
      </c>
    </row>
    <row r="167" spans="1:37" customHeight="1" ht="15">
      <c r="AE167" s="16"/>
      <c r="AF167" s="133">
        <f>ROUND((AF166-0.01),2)</f>
        <v>49.89</v>
      </c>
      <c r="AG167" s="134">
        <f>550+5*$A$2/16</f>
        <v>632.39125</v>
      </c>
      <c r="AH167" s="135">
        <f>MIN(AG167,$C$2)</f>
        <v>632.39125</v>
      </c>
    </row>
    <row r="168" spans="1:37" customHeight="1" ht="15">
      <c r="AE168" s="16"/>
      <c r="AF168" s="133">
        <f>ROUND((AF167-0.01),2)</f>
        <v>49.88</v>
      </c>
      <c r="AG168" s="134">
        <f>600+4*$A$2/16</f>
        <v>665.913</v>
      </c>
      <c r="AH168" s="135">
        <f>MIN(AG168,$C$2)</f>
        <v>665.913</v>
      </c>
    </row>
    <row r="169" spans="1:37" customHeight="1" ht="15">
      <c r="AE169" s="16"/>
      <c r="AF169" s="133">
        <f>ROUND((AF168-0.01),2)</f>
        <v>49.87</v>
      </c>
      <c r="AG169" s="134">
        <f>650+3*$A$2/16</f>
        <v>699.43475</v>
      </c>
      <c r="AH169" s="135">
        <f>MIN(AG169,$C$2)</f>
        <v>699.43475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732.9565</v>
      </c>
      <c r="AH170" s="135">
        <f>MIN(AG170,$C$2)</f>
        <v>732.9565</v>
      </c>
    </row>
    <row r="171" spans="1:37" customHeight="1" ht="15">
      <c r="AE171" s="16"/>
      <c r="AF171" s="133">
        <f>ROUND((AF170-0.01),2)</f>
        <v>49.85</v>
      </c>
      <c r="AG171" s="134">
        <f>750+1*$A$2/16</f>
        <v>766.47825</v>
      </c>
      <c r="AH171" s="135">
        <f>MIN(AG171,$C$2)</f>
        <v>766.47825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2020-02-24</vt:lpstr>
      <vt:lpstr>2020-02-25</vt:lpstr>
      <vt:lpstr>2020-02-26</vt:lpstr>
      <vt:lpstr>2020-02-27</vt:lpstr>
      <vt:lpstr>2020-02-28</vt:lpstr>
      <vt:lpstr>2020-02-29</vt:lpstr>
      <vt:lpstr>2020-03-01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2019-07-26T16:16:07+05:30</dcterms:created>
  <dcterms:modified xsi:type="dcterms:W3CDTF">2019-09-18T09:23:31+05:30</dcterms:modified>
  <dc:title/>
  <dc:description/>
  <dc:subject/>
  <cp:keywords/>
  <cp:category/>
</cp:coreProperties>
</file>